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Ст 13" sheetId="1" r:id="rId1"/>
  </sheets>
  <calcPr calcId="145621"/>
</workbook>
</file>

<file path=xl/calcChain.xml><?xml version="1.0" encoding="utf-8"?>
<calcChain xmlns="http://schemas.openxmlformats.org/spreadsheetml/2006/main">
  <c r="AS81" i="1" l="1"/>
  <c r="BF81" i="1" s="1"/>
  <c r="BP81" i="1" s="1"/>
  <c r="AD76" i="1"/>
  <c r="T76" i="1" s="1"/>
  <c r="AD75" i="1"/>
  <c r="T75" i="1" s="1"/>
  <c r="AD74" i="1"/>
  <c r="T74" i="1" s="1"/>
  <c r="AD73" i="1"/>
  <c r="T73" i="1" s="1"/>
  <c r="AD72" i="1"/>
  <c r="AD71" i="1"/>
  <c r="T71" i="1"/>
  <c r="AD70" i="1"/>
  <c r="T70" i="1"/>
  <c r="AD69" i="1"/>
  <c r="T69" i="1"/>
  <c r="AN68" i="1"/>
  <c r="AD68" i="1"/>
  <c r="T68" i="1" s="1"/>
  <c r="AD67" i="1"/>
  <c r="AD54" i="1" s="1"/>
  <c r="AD66" i="1"/>
  <c r="T66" i="1"/>
  <c r="AD65" i="1"/>
  <c r="T65" i="1"/>
  <c r="AD64" i="1"/>
  <c r="T64" i="1"/>
  <c r="AD63" i="1"/>
  <c r="T63" i="1"/>
  <c r="AX54" i="1"/>
  <c r="AN54" i="1"/>
  <c r="AD37" i="1"/>
  <c r="T37" i="1" s="1"/>
  <c r="AD34" i="1"/>
  <c r="AD45" i="1" s="1"/>
  <c r="T45" i="1" s="1"/>
  <c r="Q25" i="1"/>
  <c r="P23" i="1"/>
  <c r="AS78" i="1" s="1"/>
  <c r="BF79" i="1" s="1"/>
  <c r="BP79" i="1" s="1"/>
  <c r="AX14" i="1"/>
  <c r="T54" i="1" l="1"/>
  <c r="T34" i="1"/>
  <c r="AD40" i="1"/>
</calcChain>
</file>

<file path=xl/sharedStrings.xml><?xml version="1.0" encoding="utf-8"?>
<sst xmlns="http://schemas.openxmlformats.org/spreadsheetml/2006/main" count="181" uniqueCount="148">
  <si>
    <t>Приложение к распоряжению Правительства Москвы</t>
  </si>
  <si>
    <t>от 8 декабря 2009 г. № 1357-ПП</t>
  </si>
  <si>
    <t>ФОРМА ОТЧЕТНОСТИ</t>
  </si>
  <si>
    <t xml:space="preserve"> организации, выполняющей функции управления многоквартирным домом перед государственными казенными учреждениями города </t>
  </si>
  <si>
    <t>Москвы дирекциями жилищно коммунального хозяйства и благоустройства административного округа (ГКУ ДЖКХиБАО)</t>
  </si>
  <si>
    <r>
      <t xml:space="preserve">по адресу: </t>
    </r>
    <r>
      <rPr>
        <b/>
        <u/>
        <sz val="8"/>
        <rFont val="Times New Roman"/>
        <family val="1"/>
        <charset val="204"/>
      </rPr>
      <t>Староватутинский проезд д.13</t>
    </r>
    <r>
      <rPr>
        <b/>
        <sz val="8"/>
        <rFont val="Times New Roman"/>
        <family val="1"/>
        <charset val="204"/>
      </rPr>
      <t xml:space="preserve">  административный округ СВАО Бабушкинский район по состоянию на 01.01.2013г. (за отчетный период-квартал,полугодие,9 месяцев, </t>
    </r>
    <r>
      <rPr>
        <b/>
        <u/>
        <sz val="8"/>
        <rFont val="Times New Roman"/>
        <family val="1"/>
        <charset val="204"/>
      </rPr>
      <t>год</t>
    </r>
    <r>
      <rPr>
        <b/>
        <sz val="8"/>
        <rFont val="Times New Roman"/>
        <family val="1"/>
        <charset val="204"/>
      </rPr>
      <t>/нужное подчеркнуть/)</t>
    </r>
  </si>
  <si>
    <t>Управляющая организация (УО)  ООО"Комплексное Обслуживание Района"</t>
  </si>
  <si>
    <t>Договор на предоставление бюджетных субсидий (ДПБС)</t>
  </si>
  <si>
    <t>Дата заключения договора</t>
  </si>
  <si>
    <t>Номер договора</t>
  </si>
  <si>
    <t>Сумма</t>
  </si>
  <si>
    <t xml:space="preserve">по договору </t>
  </si>
  <si>
    <t>, руб.</t>
  </si>
  <si>
    <t>Ставка</t>
  </si>
  <si>
    <t>план.-норм.</t>
  </si>
  <si>
    <t>С-УК/150-12</t>
  </si>
  <si>
    <t>в год</t>
  </si>
  <si>
    <t>в квартал</t>
  </si>
  <si>
    <t>в месяц</t>
  </si>
  <si>
    <t>расхода по</t>
  </si>
  <si>
    <t>категории</t>
  </si>
  <si>
    <t xml:space="preserve"> (сноска 1)  МКД , руб.</t>
  </si>
  <si>
    <t>Характеристика МКД</t>
  </si>
  <si>
    <t>Общая площадь без учета летних помещений,кв. м</t>
  </si>
  <si>
    <t>в том числе</t>
  </si>
  <si>
    <t>I</t>
  </si>
  <si>
    <t>Общ. площадь жилых помещений</t>
  </si>
  <si>
    <t>Общая площадь нежил. помещений</t>
  </si>
  <si>
    <t>Общая площадь нежилых помещений общего пользования, входящих всостав общего имущества МКД, кв. м</t>
  </si>
  <si>
    <t>II</t>
  </si>
  <si>
    <t xml:space="preserve"> </t>
  </si>
  <si>
    <t>III</t>
  </si>
  <si>
    <t>IV</t>
  </si>
  <si>
    <t>0</t>
  </si>
  <si>
    <t xml:space="preserve">Общая площадь жилых </t>
  </si>
  <si>
    <t>Площадь земельного участка в</t>
  </si>
  <si>
    <t>на содержание</t>
  </si>
  <si>
    <t>помещений в МКД (кв.м)</t>
  </si>
  <si>
    <t>общем имуществе МКД (кв.м)</t>
  </si>
  <si>
    <t>земельного участка,руб.(сноска 2)</t>
  </si>
  <si>
    <t xml:space="preserve">Серия МКД/год постройки   </t>
  </si>
  <si>
    <t>1605-АМ-04/1978</t>
  </si>
  <si>
    <t xml:space="preserve">Кол-во  этажей  </t>
  </si>
  <si>
    <t>12</t>
  </si>
  <si>
    <t xml:space="preserve">Подъездов  </t>
  </si>
  <si>
    <t>4</t>
  </si>
  <si>
    <t xml:space="preserve">Квартир </t>
  </si>
  <si>
    <t>191</t>
  </si>
  <si>
    <t>Наименование показателей</t>
  </si>
  <si>
    <t>нарастающим итогом</t>
  </si>
  <si>
    <t>Примечание</t>
  </si>
  <si>
    <t>с начала года</t>
  </si>
  <si>
    <t>за отчетный квартал</t>
  </si>
  <si>
    <t>1</t>
  </si>
  <si>
    <t>2</t>
  </si>
  <si>
    <t>3</t>
  </si>
  <si>
    <t>5</t>
  </si>
  <si>
    <t>1.</t>
  </si>
  <si>
    <t>ВСЕГО сумма по договору</t>
  </si>
  <si>
    <t>на предоставление субсидий из</t>
  </si>
  <si>
    <t>бюджета города Москвы</t>
  </si>
  <si>
    <t xml:space="preserve">, руб.    </t>
  </si>
  <si>
    <t>2.</t>
  </si>
  <si>
    <t>Фактически поступило из</t>
  </si>
  <si>
    <t>бюджета города за отчетный</t>
  </si>
  <si>
    <t>период</t>
  </si>
  <si>
    <t>3.</t>
  </si>
  <si>
    <t>Разница между суммой по</t>
  </si>
  <si>
    <t>договору на предоставление</t>
  </si>
  <si>
    <t>бюджетных субсидий и</t>
  </si>
  <si>
    <t>фактически полученной суммой</t>
  </si>
  <si>
    <t>из бюджета города</t>
  </si>
  <si>
    <t>4.</t>
  </si>
  <si>
    <t>В том числе</t>
  </si>
  <si>
    <t>(из строки 5)</t>
  </si>
  <si>
    <t>использовано средств,</t>
  </si>
  <si>
    <t>полученных из бюджета города</t>
  </si>
  <si>
    <t>(строка 2)</t>
  </si>
  <si>
    <t>за отчетный период,</t>
  </si>
  <si>
    <t>всего</t>
  </si>
  <si>
    <t>собственными силами</t>
  </si>
  <si>
    <t>с привлечением сторон-</t>
  </si>
  <si>
    <t>ней организации</t>
  </si>
  <si>
    <t>(причины невыполнения)</t>
  </si>
  <si>
    <t>4а</t>
  </si>
  <si>
    <t>4б</t>
  </si>
  <si>
    <t>5.</t>
  </si>
  <si>
    <t>СПРАВОЧНО:</t>
  </si>
  <si>
    <t>-</t>
  </si>
  <si>
    <t>Выполнено работ по содержанию</t>
  </si>
  <si>
    <t>и текущему ремонту общего</t>
  </si>
  <si>
    <t>имущества МКД по смете</t>
  </si>
  <si>
    <t>расходов ТСЖ, ЖСК, ЖК или</t>
  </si>
  <si>
    <t>приложениям к договору</t>
  </si>
  <si>
    <t>управления за отчетный период -</t>
  </si>
  <si>
    <t xml:space="preserve">В том числе:                   </t>
  </si>
  <si>
    <t>5.1.</t>
  </si>
  <si>
    <t>Работы по управлению МКД, руб.</t>
  </si>
  <si>
    <t>5.2.</t>
  </si>
  <si>
    <t>Работы по санитарному  содержанию помещений общего  пользования, входящих в состав общего имущества МКД,  руб.</t>
  </si>
  <si>
    <t>5.3.</t>
  </si>
  <si>
    <t>Работы по сбору и вывозу ТБО, руб</t>
  </si>
  <si>
    <t>5.4.</t>
  </si>
  <si>
    <t>Работы по сбору и вывозу КГМ, руб.</t>
  </si>
  <si>
    <t>5.5.</t>
  </si>
  <si>
    <t>Работы по содержанию и ППР помещений общего пользования,  входящих в состав общего имущества МКД,  руб.</t>
  </si>
  <si>
    <t>5.6.</t>
  </si>
  <si>
    <t>Работы по содержанию и ППР внутридомовых инженерных коммуникаций и оборудования,входящих в состав общего имущества МКД, руб.</t>
  </si>
  <si>
    <t>5.7.</t>
  </si>
  <si>
    <t>Работы по техническому обслуживанию, текущему ремонту и содержанию лифтового оборудования, входящего в  состав общего имущества МКД, руб.</t>
  </si>
  <si>
    <t>5.8.</t>
  </si>
  <si>
    <t>Работы по содержанию и ППР систем противопожарной безопасности, входящих в состав общего имущества МКД, руб.</t>
  </si>
  <si>
    <t>5.9.</t>
  </si>
  <si>
    <t>Работы по содержанию и ППР систем вентиляции и газоходов, входящих в состав общего имущества МКД,  руб.</t>
  </si>
  <si>
    <t>5.10.</t>
  </si>
  <si>
    <t>Работы по содержанию и ППР систем газораспределения и газового оборудования, входящих в состав общего имущества МКД , руб.</t>
  </si>
  <si>
    <t>5.11.</t>
  </si>
  <si>
    <t>Внеплановые и аварийные работы по восстановлению общего имущества МКД, руб.</t>
  </si>
  <si>
    <t>5.12.</t>
  </si>
  <si>
    <t>Расходы за электроэнергию,потребленную на дежурное освещение мест общего пользования и работу лифтов (общедомовые нужды),  руб.</t>
  </si>
  <si>
    <t>5.13.</t>
  </si>
  <si>
    <t>Расходы за воду, потребленную на общедомовые нужды,  руб.</t>
  </si>
  <si>
    <t>5.14.</t>
  </si>
  <si>
    <t>Прочие работы по содержанию и ремонту общего имущества МКД , руб.</t>
  </si>
  <si>
    <t>5.15.</t>
  </si>
  <si>
    <t>Работы по уборке и содержанию земельного участка и объектов благоустройства и озеленения,входящих в состав общего имущества МКД, руб.</t>
  </si>
  <si>
    <t>6.</t>
  </si>
  <si>
    <t>Стоимость работ и услуг по содержанию и текущему ремонту в МКД</t>
  </si>
  <si>
    <t>(по смете</t>
  </si>
  <si>
    <t xml:space="preserve">расходов ТСЖ, ЖСК, ЖК или приложениям к договору управления) </t>
  </si>
  <si>
    <t>, руб.  :</t>
  </si>
  <si>
    <t>в т.ч. приходящаяся на жилые помещения в МКД</t>
  </si>
  <si>
    <t xml:space="preserve">, руб.  </t>
  </si>
  <si>
    <t>всего в год</t>
  </si>
  <si>
    <t>Примечание:</t>
  </si>
  <si>
    <t>Сноска 1  -  категория дома с учетом видов удобств и оснащенности МКД в соответствии со ставками, установленными Правительством Москвы</t>
  </si>
  <si>
    <t>Сноска 2  -  при  наличии  земельного  участка  в общем имуществе собственников помещений в МКД указывается ставка  планово-нормативного</t>
  </si>
  <si>
    <t xml:space="preserve">                      расхода на содержание земельного участка, установленная Правительством Москвы (с поправочными коэффициентами)</t>
  </si>
  <si>
    <t>Генеральный директор ООО "КОР"</t>
  </si>
  <si>
    <t>/</t>
  </si>
  <si>
    <t>Киселева Л.П.</t>
  </si>
  <si>
    <t>Главный  бухгалтер ООО "КОР"</t>
  </si>
  <si>
    <t>Елисеева Н.С.</t>
  </si>
  <si>
    <t>М.П.</t>
  </si>
  <si>
    <t>Исполнитель</t>
  </si>
  <si>
    <t xml:space="preserve">    Бирюкова Т.А.</t>
  </si>
  <si>
    <t>Конт.тел.</t>
  </si>
  <si>
    <t xml:space="preserve">        (495) 470-85-95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</si>
</sst>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8.5"/>
      <name val="Times New Roman"/>
      <family val="1"/>
      <charset val="204"/>
    </font>
    <font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i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38">
    <xf numFmtId="0" fontId="0" fillId="0" borderId="0" xfId="0">
      <alignment horizontal="left"/>
    </xf>
    <xf numFmtId="2" fontId="1" fillId="0" borderId="0" xfId="0" applyNumberFormat="1" applyFont="1" applyAlignment="1"/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/>
    <xf numFmtId="2" fontId="5" fillId="0" borderId="0" xfId="0" applyNumberFormat="1" applyFont="1" applyAlignment="1">
      <alignment horizontal="center" vertical="center"/>
    </xf>
    <xf numFmtId="2" fontId="3" fillId="0" borderId="0" xfId="0" applyNumberFormat="1" applyFont="1" applyAlignment="1"/>
    <xf numFmtId="2" fontId="4" fillId="0" borderId="0" xfId="0" applyNumberFormat="1" applyFont="1" applyBorder="1" applyAlignment="1"/>
    <xf numFmtId="2" fontId="7" fillId="0" borderId="0" xfId="0" applyNumberFormat="1" applyFont="1" applyBorder="1" applyAlignment="1"/>
    <xf numFmtId="2" fontId="1" fillId="0" borderId="0" xfId="0" applyNumberFormat="1" applyFont="1" applyBorder="1" applyAlignment="1"/>
    <xf numFmtId="2" fontId="4" fillId="0" borderId="0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2" fontId="1" fillId="2" borderId="3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horizontal="left"/>
    </xf>
    <xf numFmtId="2" fontId="8" fillId="2" borderId="6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right" vertical="center"/>
    </xf>
    <xf numFmtId="2" fontId="9" fillId="2" borderId="0" xfId="0" applyNumberFormat="1" applyFont="1" applyFill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/>
    <xf numFmtId="2" fontId="5" fillId="2" borderId="0" xfId="0" applyNumberFormat="1" applyFont="1" applyFill="1" applyBorder="1" applyAlignment="1"/>
    <xf numFmtId="2" fontId="9" fillId="2" borderId="0" xfId="0" applyNumberFormat="1" applyFont="1" applyFill="1" applyBorder="1" applyAlignment="1"/>
    <xf numFmtId="2" fontId="9" fillId="2" borderId="7" xfId="0" applyNumberFormat="1" applyFont="1" applyFill="1" applyBorder="1" applyAlignment="1"/>
    <xf numFmtId="1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2" fontId="9" fillId="2" borderId="9" xfId="0" applyNumberFormat="1" applyFont="1" applyFill="1" applyBorder="1" applyAlignment="1">
      <alignment horizontal="left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2" fontId="1" fillId="2" borderId="15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left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left" vertical="top"/>
    </xf>
    <xf numFmtId="2" fontId="10" fillId="0" borderId="12" xfId="0" applyNumberFormat="1" applyFont="1" applyBorder="1" applyAlignment="1">
      <alignment horizontal="left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left" vertical="center" wrapText="1"/>
    </xf>
    <xf numFmtId="2" fontId="11" fillId="0" borderId="11" xfId="0" applyNumberFormat="1" applyFont="1" applyBorder="1" applyAlignment="1">
      <alignment horizontal="left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center"/>
    </xf>
    <xf numFmtId="2" fontId="1" fillId="0" borderId="14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center"/>
    </xf>
    <xf numFmtId="2" fontId="10" fillId="0" borderId="3" xfId="0" applyNumberFormat="1" applyFont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left" vertical="center" wrapText="1"/>
    </xf>
    <xf numFmtId="2" fontId="1" fillId="0" borderId="13" xfId="0" applyNumberFormat="1" applyFont="1" applyBorder="1" applyAlignment="1"/>
    <xf numFmtId="2" fontId="1" fillId="0" borderId="12" xfId="0" applyNumberFormat="1" applyFont="1" applyBorder="1" applyAlignment="1"/>
    <xf numFmtId="2" fontId="11" fillId="0" borderId="8" xfId="0" applyNumberFormat="1" applyFont="1" applyBorder="1" applyAlignment="1">
      <alignment horizontal="left" vertical="center"/>
    </xf>
    <xf numFmtId="2" fontId="10" fillId="0" borderId="7" xfId="0" applyNumberFormat="1" applyFont="1" applyBorder="1" applyAlignment="1">
      <alignment horizontal="left" vertical="center" wrapText="1"/>
    </xf>
    <xf numFmtId="2" fontId="1" fillId="0" borderId="5" xfId="0" applyNumberFormat="1" applyFont="1" applyBorder="1" applyAlignment="1"/>
    <xf numFmtId="2" fontId="10" fillId="0" borderId="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/>
    <xf numFmtId="2" fontId="10" fillId="0" borderId="8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/>
    <xf numFmtId="2" fontId="1" fillId="0" borderId="11" xfId="0" applyNumberFormat="1" applyFont="1" applyBorder="1" applyAlignment="1"/>
    <xf numFmtId="2" fontId="10" fillId="0" borderId="9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top" wrapText="1"/>
    </xf>
    <xf numFmtId="2" fontId="10" fillId="0" borderId="12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top"/>
    </xf>
    <xf numFmtId="2" fontId="11" fillId="0" borderId="11" xfId="0" applyNumberFormat="1" applyFont="1" applyBorder="1" applyAlignment="1">
      <alignment horizontal="left" vertical="top" wrapText="1"/>
    </xf>
    <xf numFmtId="2" fontId="11" fillId="0" borderId="6" xfId="0" applyNumberFormat="1" applyFont="1" applyBorder="1" applyAlignment="1">
      <alignment horizontal="left" vertical="center"/>
    </xf>
    <xf numFmtId="2" fontId="11" fillId="0" borderId="6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2" fontId="10" fillId="2" borderId="3" xfId="0" applyNumberFormat="1" applyFont="1" applyFill="1" applyBorder="1" applyAlignment="1"/>
    <xf numFmtId="2" fontId="11" fillId="2" borderId="4" xfId="0" applyNumberFormat="1" applyFont="1" applyFill="1" applyBorder="1" applyAlignment="1"/>
    <xf numFmtId="2" fontId="11" fillId="2" borderId="5" xfId="0" applyNumberFormat="1" applyFont="1" applyFill="1" applyBorder="1" applyAlignment="1"/>
    <xf numFmtId="2" fontId="10" fillId="2" borderId="13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right" vertical="center"/>
    </xf>
    <xf numFmtId="2" fontId="10" fillId="2" borderId="2" xfId="0" applyNumberFormat="1" applyFont="1" applyFill="1" applyBorder="1" applyAlignment="1">
      <alignment horizontal="left" vertical="center"/>
    </xf>
    <xf numFmtId="2" fontId="10" fillId="2" borderId="2" xfId="0" applyNumberFormat="1" applyFont="1" applyFill="1" applyBorder="1" applyAlignment="1">
      <alignment vertical="center"/>
    </xf>
    <xf numFmtId="2" fontId="10" fillId="2" borderId="15" xfId="0" applyNumberFormat="1" applyFont="1" applyFill="1" applyBorder="1" applyAlignment="1">
      <alignment vertical="center"/>
    </xf>
    <xf numFmtId="2" fontId="9" fillId="0" borderId="0" xfId="0" applyNumberFormat="1" applyFont="1" applyAlignment="1"/>
    <xf numFmtId="2" fontId="14" fillId="0" borderId="0" xfId="0" applyNumberFormat="1" applyFont="1" applyAlignment="1"/>
    <xf numFmtId="2" fontId="7" fillId="0" borderId="0" xfId="0" applyNumberFormat="1" applyFont="1" applyAlignment="1"/>
    <xf numFmtId="2" fontId="7" fillId="0" borderId="0" xfId="0" applyNumberFormat="1" applyFont="1" applyAlignment="1">
      <alignment horizontal="center"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/>
    <xf numFmtId="2" fontId="7" fillId="0" borderId="0" xfId="0" applyNumberFormat="1" applyFont="1" applyAlignment="1">
      <alignment horizontal="center" wrapText="1"/>
    </xf>
    <xf numFmtId="2" fontId="4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13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W99"/>
  <sheetViews>
    <sheetView tabSelected="1" topLeftCell="A57" zoomScaleNormal="100" workbookViewId="0">
      <selection activeCell="AN63" sqref="AN63:AW63"/>
    </sheetView>
  </sheetViews>
  <sheetFormatPr defaultRowHeight="11.25" x14ac:dyDescent="0.2"/>
  <cols>
    <col min="1" max="39" width="2.33203125" style="1" customWidth="1"/>
    <col min="40" max="40" width="2.6640625" style="1" customWidth="1"/>
    <col min="41" max="64" width="2.33203125" style="1" customWidth="1"/>
    <col min="65" max="65" width="2.5" style="1" customWidth="1"/>
    <col min="66" max="71" width="2.33203125" style="1" customWidth="1"/>
    <col min="72" max="72" width="2.6640625" style="1" customWidth="1"/>
    <col min="73" max="100" width="2.33203125" style="1" customWidth="1"/>
    <col min="101" max="16384" width="9.33203125" style="1"/>
  </cols>
  <sheetData>
    <row r="1" spans="1:75" x14ac:dyDescent="0.2">
      <c r="BC1" s="1" t="s">
        <v>0</v>
      </c>
      <c r="BT1" s="2"/>
      <c r="BU1" s="3"/>
      <c r="BV1" s="3"/>
      <c r="BW1" s="3"/>
    </row>
    <row r="2" spans="1:75" x14ac:dyDescent="0.2">
      <c r="BC2" s="1" t="s">
        <v>1</v>
      </c>
      <c r="BT2" s="2"/>
      <c r="BU2" s="4"/>
      <c r="BV2" s="4"/>
      <c r="BW2" s="4"/>
    </row>
    <row r="3" spans="1:75" x14ac:dyDescent="0.2">
      <c r="BT3" s="2"/>
      <c r="BU3" s="5"/>
      <c r="BV3" s="5"/>
      <c r="BW3" s="5"/>
    </row>
    <row r="4" spans="1:75" ht="14.25" x14ac:dyDescent="0.2">
      <c r="AD4" s="6"/>
      <c r="AE4" s="6" t="s">
        <v>2</v>
      </c>
      <c r="AF4" s="6"/>
      <c r="AG4" s="6"/>
      <c r="AH4" s="6"/>
      <c r="AI4" s="6"/>
      <c r="AJ4" s="6"/>
      <c r="AK4" s="6"/>
      <c r="AL4" s="6"/>
      <c r="AM4" s="6"/>
    </row>
    <row r="5" spans="1:75" ht="12" x14ac:dyDescent="0.2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5" ht="12" x14ac:dyDescent="0.2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</row>
    <row r="9" spans="1:75" x14ac:dyDescent="0.2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1" spans="1:75" ht="15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5" x14ac:dyDescent="0.2">
      <c r="A12" s="13" t="s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5"/>
      <c r="BM12" s="16"/>
      <c r="BN12" s="16"/>
      <c r="BO12" s="16"/>
      <c r="BP12" s="16"/>
      <c r="BQ12" s="16"/>
      <c r="BR12" s="16"/>
      <c r="BS12" s="16"/>
      <c r="BT12" s="17"/>
    </row>
    <row r="13" spans="1:75" ht="12" x14ac:dyDescent="0.2">
      <c r="A13" s="18" t="s">
        <v>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 t="s">
        <v>8</v>
      </c>
      <c r="Z13" s="19"/>
      <c r="AA13" s="19"/>
      <c r="AB13" s="19"/>
      <c r="AC13" s="19"/>
      <c r="AD13" s="19"/>
      <c r="AE13" s="19"/>
      <c r="AF13" s="19"/>
      <c r="AG13" s="19" t="s">
        <v>9</v>
      </c>
      <c r="AH13" s="19"/>
      <c r="AI13" s="19"/>
      <c r="AJ13" s="19"/>
      <c r="AK13" s="19"/>
      <c r="AL13" s="20" t="s">
        <v>10</v>
      </c>
      <c r="AM13" s="20"/>
      <c r="AN13" s="20"/>
      <c r="AO13" s="20"/>
      <c r="AP13" s="20"/>
      <c r="AQ13" s="20"/>
      <c r="AR13" s="20"/>
      <c r="AS13" s="20"/>
      <c r="AT13" s="20"/>
      <c r="AU13" s="20"/>
      <c r="AV13" s="21" t="s">
        <v>11</v>
      </c>
      <c r="AW13" s="21"/>
      <c r="AX13" s="21"/>
      <c r="AY13" s="21"/>
      <c r="AZ13" s="21"/>
      <c r="BA13" s="22" t="s">
        <v>12</v>
      </c>
      <c r="BB13" s="22"/>
      <c r="BC13" s="22"/>
      <c r="BD13" s="22"/>
      <c r="BE13" s="22"/>
      <c r="BF13" s="22"/>
      <c r="BG13" s="22"/>
      <c r="BH13" s="22"/>
      <c r="BI13" s="22"/>
      <c r="BJ13" s="22"/>
      <c r="BK13" s="23"/>
      <c r="BL13" s="24"/>
      <c r="BM13" s="25" t="s">
        <v>13</v>
      </c>
      <c r="BN13" s="26"/>
      <c r="BO13" s="26"/>
      <c r="BP13" s="26" t="s">
        <v>14</v>
      </c>
      <c r="BQ13" s="26"/>
      <c r="BR13" s="26"/>
      <c r="BS13" s="26"/>
      <c r="BT13" s="27"/>
    </row>
    <row r="14" spans="1:75" ht="19.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8">
        <v>40973</v>
      </c>
      <c r="Z14" s="29"/>
      <c r="AA14" s="29"/>
      <c r="AB14" s="29"/>
      <c r="AC14" s="29"/>
      <c r="AD14" s="29"/>
      <c r="AE14" s="29"/>
      <c r="AF14" s="29"/>
      <c r="AG14" s="29" t="s">
        <v>15</v>
      </c>
      <c r="AH14" s="29"/>
      <c r="AI14" s="29"/>
      <c r="AJ14" s="29"/>
      <c r="AK14" s="29"/>
      <c r="AL14" s="30" t="s">
        <v>16</v>
      </c>
      <c r="AM14" s="30"/>
      <c r="AN14" s="30"/>
      <c r="AO14" s="30">
        <v>1267415.76</v>
      </c>
      <c r="AP14" s="30"/>
      <c r="AQ14" s="30"/>
      <c r="AR14" s="30"/>
      <c r="AS14" s="30"/>
      <c r="AT14" s="30" t="s">
        <v>17</v>
      </c>
      <c r="AU14" s="30"/>
      <c r="AV14" s="30"/>
      <c r="AW14" s="30"/>
      <c r="AX14" s="30">
        <f>ROUND(BG14*3,2)</f>
        <v>283046.21999999997</v>
      </c>
      <c r="AY14" s="30"/>
      <c r="AZ14" s="30"/>
      <c r="BA14" s="30"/>
      <c r="BB14" s="30"/>
      <c r="BC14" s="30" t="s">
        <v>18</v>
      </c>
      <c r="BD14" s="30"/>
      <c r="BE14" s="30"/>
      <c r="BF14" s="30"/>
      <c r="BG14" s="30">
        <v>94348.74</v>
      </c>
      <c r="BH14" s="30"/>
      <c r="BI14" s="30"/>
      <c r="BJ14" s="30"/>
      <c r="BK14" s="31"/>
      <c r="BL14" s="32" t="s">
        <v>19</v>
      </c>
      <c r="BM14" s="33"/>
      <c r="BN14" s="33"/>
      <c r="BO14" s="33"/>
      <c r="BP14" s="34" t="s">
        <v>20</v>
      </c>
      <c r="BQ14" s="34"/>
      <c r="BR14" s="34"/>
      <c r="BS14" s="34"/>
      <c r="BT14" s="35"/>
    </row>
    <row r="15" spans="1:75" ht="12" x14ac:dyDescent="0.2">
      <c r="BL15" s="36" t="s">
        <v>21</v>
      </c>
      <c r="BM15" s="37"/>
      <c r="BN15" s="37"/>
      <c r="BO15" s="37"/>
      <c r="BP15" s="37"/>
      <c r="BQ15" s="37"/>
      <c r="BR15" s="37"/>
      <c r="BS15" s="37"/>
      <c r="BT15" s="38"/>
    </row>
    <row r="16" spans="1:75" ht="11.25" customHeight="1" x14ac:dyDescent="0.2">
      <c r="A16" s="30" t="s">
        <v>22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9" t="s">
        <v>23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39" t="s">
        <v>24</v>
      </c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L16" s="40" t="s">
        <v>25</v>
      </c>
      <c r="BM16" s="40"/>
      <c r="BN16" s="40"/>
      <c r="BO16" s="40"/>
      <c r="BP16" s="40"/>
      <c r="BQ16" s="40">
        <v>24.53</v>
      </c>
      <c r="BR16" s="40"/>
      <c r="BS16" s="40"/>
      <c r="BT16" s="40"/>
    </row>
    <row r="17" spans="1:72" ht="12.7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L17" s="41"/>
      <c r="BM17" s="41"/>
      <c r="BN17" s="41"/>
      <c r="BO17" s="41"/>
      <c r="BP17" s="41"/>
      <c r="BQ17" s="41"/>
      <c r="BR17" s="41"/>
      <c r="BS17" s="41"/>
      <c r="BT17" s="41"/>
    </row>
    <row r="18" spans="1:72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 t="s">
        <v>26</v>
      </c>
      <c r="AD18" s="19"/>
      <c r="AE18" s="19"/>
      <c r="AF18" s="19"/>
      <c r="AG18" s="19"/>
      <c r="AH18" s="19"/>
      <c r="AI18" s="19"/>
      <c r="AJ18" s="19"/>
      <c r="AK18" s="19" t="s">
        <v>27</v>
      </c>
      <c r="AL18" s="19"/>
      <c r="AM18" s="19"/>
      <c r="AN18" s="19"/>
      <c r="AO18" s="19"/>
      <c r="AP18" s="19"/>
      <c r="AQ18" s="19"/>
      <c r="AR18" s="19" t="s">
        <v>28</v>
      </c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L18" s="30" t="s">
        <v>29</v>
      </c>
      <c r="BM18" s="30"/>
      <c r="BN18" s="30"/>
      <c r="BO18" s="30"/>
      <c r="BP18" s="30"/>
      <c r="BQ18" s="30" t="s">
        <v>30</v>
      </c>
      <c r="BR18" s="30"/>
      <c r="BS18" s="30"/>
      <c r="BT18" s="30"/>
    </row>
    <row r="19" spans="1:72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L20" s="30" t="s">
        <v>31</v>
      </c>
      <c r="BM20" s="30"/>
      <c r="BN20" s="30"/>
      <c r="BO20" s="30"/>
      <c r="BP20" s="30"/>
      <c r="BQ20" s="30" t="s">
        <v>30</v>
      </c>
      <c r="BR20" s="30"/>
      <c r="BS20" s="30"/>
      <c r="BT20" s="30"/>
    </row>
    <row r="21" spans="1:72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L22" s="30" t="s">
        <v>32</v>
      </c>
      <c r="BM22" s="30"/>
      <c r="BN22" s="30"/>
      <c r="BO22" s="30"/>
      <c r="BP22" s="30"/>
      <c r="BQ22" s="30" t="s">
        <v>30</v>
      </c>
      <c r="BR22" s="30"/>
      <c r="BS22" s="30"/>
      <c r="BT22" s="30"/>
    </row>
    <row r="23" spans="1:72" ht="12" x14ac:dyDescent="0.2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  <c r="P23" s="30">
        <f>+AC23+AK23</f>
        <v>9664.1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>
        <v>9664.1</v>
      </c>
      <c r="AD23" s="30"/>
      <c r="AE23" s="30"/>
      <c r="AF23" s="30"/>
      <c r="AG23" s="30"/>
      <c r="AH23" s="30"/>
      <c r="AI23" s="30"/>
      <c r="AJ23" s="30"/>
      <c r="AK23" s="30" t="s">
        <v>33</v>
      </c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5" spans="1:72" ht="12" x14ac:dyDescent="0.2">
      <c r="A25" s="45" t="s">
        <v>34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30">
        <f>+AC23-20.91</f>
        <v>9643.19</v>
      </c>
      <c r="R25" s="30"/>
      <c r="S25" s="30"/>
      <c r="T25" s="30"/>
      <c r="U25" s="30"/>
      <c r="V25" s="30"/>
      <c r="W25" s="30"/>
      <c r="X25" s="30"/>
      <c r="Y25" s="48" t="s">
        <v>35</v>
      </c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39"/>
      <c r="AN25" s="39"/>
      <c r="AO25" s="39"/>
      <c r="AP25" s="39"/>
      <c r="AQ25" s="39"/>
      <c r="AR25" s="49" t="s">
        <v>13</v>
      </c>
      <c r="AS25" s="49"/>
      <c r="AT25" s="49"/>
      <c r="AU25" s="49"/>
      <c r="AV25" s="49"/>
      <c r="AW25" s="49"/>
      <c r="AX25" s="49"/>
      <c r="AY25" s="50" t="s">
        <v>36</v>
      </c>
      <c r="AZ25" s="51"/>
      <c r="BA25" s="51"/>
      <c r="BB25" s="51"/>
      <c r="BC25" s="51"/>
      <c r="BD25" s="51"/>
      <c r="BE25" s="52"/>
      <c r="BF25" s="39"/>
      <c r="BG25" s="39"/>
      <c r="BH25" s="39"/>
      <c r="BI25" s="39"/>
    </row>
    <row r="26" spans="1:72" ht="12" x14ac:dyDescent="0.2">
      <c r="A26" s="53" t="s">
        <v>37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5"/>
      <c r="Q26" s="30"/>
      <c r="R26" s="30"/>
      <c r="S26" s="30"/>
      <c r="T26" s="30"/>
      <c r="U26" s="30"/>
      <c r="V26" s="30"/>
      <c r="W26" s="30"/>
      <c r="X26" s="30"/>
      <c r="Y26" s="56" t="s">
        <v>38</v>
      </c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39"/>
      <c r="AN26" s="39"/>
      <c r="AO26" s="39"/>
      <c r="AP26" s="39"/>
      <c r="AQ26" s="39"/>
      <c r="AR26" s="57" t="s">
        <v>39</v>
      </c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39"/>
      <c r="BG26" s="39"/>
      <c r="BH26" s="39"/>
      <c r="BI26" s="39"/>
    </row>
    <row r="28" spans="1:72" x14ac:dyDescent="0.2">
      <c r="A28" s="58" t="s">
        <v>40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  <c r="Q28" s="61" t="s">
        <v>41</v>
      </c>
      <c r="R28" s="61"/>
      <c r="S28" s="61"/>
      <c r="T28" s="61"/>
      <c r="U28" s="61"/>
      <c r="V28" s="61"/>
      <c r="W28" s="61"/>
      <c r="X28" s="61"/>
      <c r="Y28" s="62" t="s">
        <v>42</v>
      </c>
      <c r="Z28" s="62"/>
      <c r="AA28" s="62"/>
      <c r="AB28" s="62"/>
      <c r="AC28" s="62"/>
      <c r="AD28" s="62"/>
      <c r="AE28" s="62"/>
      <c r="AF28" s="62"/>
      <c r="AG28" s="61" t="s">
        <v>43</v>
      </c>
      <c r="AH28" s="61"/>
      <c r="AI28" s="61"/>
      <c r="AJ28" s="61"/>
      <c r="AK28" s="62" t="s">
        <v>44</v>
      </c>
      <c r="AL28" s="62"/>
      <c r="AM28" s="62"/>
      <c r="AN28" s="62"/>
      <c r="AO28" s="62"/>
      <c r="AP28" s="62"/>
      <c r="AQ28" s="62"/>
      <c r="AR28" s="62"/>
      <c r="AS28" s="61" t="s">
        <v>45</v>
      </c>
      <c r="AT28" s="61"/>
      <c r="AU28" s="61"/>
      <c r="AV28" s="61"/>
      <c r="AW28" s="62" t="s">
        <v>46</v>
      </c>
      <c r="AX28" s="62"/>
      <c r="AY28" s="62"/>
      <c r="AZ28" s="62"/>
      <c r="BA28" s="62"/>
      <c r="BB28" s="62"/>
      <c r="BC28" s="62"/>
      <c r="BD28" s="62"/>
      <c r="BE28" s="62"/>
      <c r="BF28" s="61" t="s">
        <v>47</v>
      </c>
      <c r="BG28" s="61"/>
      <c r="BH28" s="61"/>
      <c r="BI28" s="61"/>
    </row>
    <row r="31" spans="1:72" ht="12.75" x14ac:dyDescent="0.2">
      <c r="A31" s="63"/>
      <c r="B31" s="63"/>
      <c r="C31" s="63"/>
      <c r="D31" s="63"/>
      <c r="E31" s="63" t="s">
        <v>48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 t="s">
        <v>49</v>
      </c>
      <c r="U31" s="64"/>
      <c r="V31" s="64"/>
      <c r="W31" s="64"/>
      <c r="X31" s="64"/>
      <c r="Y31" s="64"/>
      <c r="Z31" s="64"/>
      <c r="AA31" s="64"/>
      <c r="AB31" s="64"/>
      <c r="AC31" s="64"/>
      <c r="AD31" s="63" t="s">
        <v>24</v>
      </c>
      <c r="AE31" s="63"/>
      <c r="AF31" s="63"/>
      <c r="AG31" s="63"/>
      <c r="AH31" s="63"/>
      <c r="AI31" s="63"/>
      <c r="AJ31" s="63"/>
      <c r="AK31" s="63"/>
      <c r="AL31" s="63"/>
      <c r="AM31" s="63"/>
      <c r="AN31" s="63" t="s">
        <v>50</v>
      </c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</row>
    <row r="32" spans="1:72" ht="12.75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5" t="s">
        <v>51</v>
      </c>
      <c r="U32" s="65"/>
      <c r="V32" s="65"/>
      <c r="W32" s="65"/>
      <c r="X32" s="65"/>
      <c r="Y32" s="65"/>
      <c r="Z32" s="65"/>
      <c r="AA32" s="65"/>
      <c r="AB32" s="65"/>
      <c r="AC32" s="65"/>
      <c r="AD32" s="65" t="s">
        <v>52</v>
      </c>
      <c r="AE32" s="65"/>
      <c r="AF32" s="65"/>
      <c r="AG32" s="65"/>
      <c r="AH32" s="65"/>
      <c r="AI32" s="65"/>
      <c r="AJ32" s="65"/>
      <c r="AK32" s="65"/>
      <c r="AL32" s="65"/>
      <c r="AM32" s="65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</row>
    <row r="33" spans="1:72" x14ac:dyDescent="0.2">
      <c r="A33" s="66" t="s">
        <v>53</v>
      </c>
      <c r="B33" s="66"/>
      <c r="C33" s="66"/>
      <c r="D33" s="66"/>
      <c r="E33" s="66" t="s">
        <v>54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 t="s">
        <v>55</v>
      </c>
      <c r="U33" s="66"/>
      <c r="V33" s="66"/>
      <c r="W33" s="66"/>
      <c r="X33" s="66"/>
      <c r="Y33" s="66"/>
      <c r="Z33" s="66"/>
      <c r="AA33" s="66"/>
      <c r="AB33" s="66"/>
      <c r="AC33" s="66"/>
      <c r="AD33" s="66" t="s">
        <v>45</v>
      </c>
      <c r="AE33" s="66"/>
      <c r="AF33" s="66"/>
      <c r="AG33" s="66"/>
      <c r="AH33" s="66"/>
      <c r="AI33" s="66"/>
      <c r="AJ33" s="66"/>
      <c r="AK33" s="66"/>
      <c r="AL33" s="66"/>
      <c r="AM33" s="66"/>
      <c r="AN33" s="66" t="s">
        <v>56</v>
      </c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</row>
    <row r="34" spans="1:72" ht="12.75" customHeight="1" x14ac:dyDescent="0.2">
      <c r="A34" s="66" t="s">
        <v>57</v>
      </c>
      <c r="B34" s="66"/>
      <c r="C34" s="66"/>
      <c r="D34" s="66"/>
      <c r="E34" s="67" t="s">
        <v>58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8">
        <f>984369.54+AD34</f>
        <v>1267415.76</v>
      </c>
      <c r="U34" s="68"/>
      <c r="V34" s="68"/>
      <c r="W34" s="68"/>
      <c r="X34" s="68"/>
      <c r="Y34" s="68"/>
      <c r="Z34" s="68"/>
      <c r="AA34" s="68"/>
      <c r="AB34" s="68"/>
      <c r="AC34" s="68"/>
      <c r="AD34" s="69">
        <f>ROUND(BG14*3,2)</f>
        <v>283046.21999999997</v>
      </c>
      <c r="AE34" s="70"/>
      <c r="AF34" s="70"/>
      <c r="AG34" s="70"/>
      <c r="AH34" s="70"/>
      <c r="AI34" s="70"/>
      <c r="AJ34" s="70"/>
      <c r="AK34" s="70"/>
      <c r="AL34" s="70"/>
      <c r="AM34" s="71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</row>
    <row r="35" spans="1:72" ht="12.75" x14ac:dyDescent="0.2">
      <c r="A35" s="66"/>
      <c r="B35" s="66"/>
      <c r="C35" s="66"/>
      <c r="D35" s="66"/>
      <c r="E35" s="73" t="s">
        <v>59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74"/>
      <c r="AE35" s="75"/>
      <c r="AF35" s="75"/>
      <c r="AG35" s="75"/>
      <c r="AH35" s="75"/>
      <c r="AI35" s="75"/>
      <c r="AJ35" s="75"/>
      <c r="AK35" s="75"/>
      <c r="AL35" s="75"/>
      <c r="AM35" s="76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</row>
    <row r="36" spans="1:72" ht="12.75" x14ac:dyDescent="0.2">
      <c r="A36" s="66"/>
      <c r="B36" s="66"/>
      <c r="C36" s="66"/>
      <c r="D36" s="66"/>
      <c r="E36" s="77" t="s">
        <v>60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8" t="s">
        <v>61</v>
      </c>
      <c r="Q36" s="78"/>
      <c r="R36" s="78"/>
      <c r="S36" s="7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9"/>
      <c r="AE36" s="80"/>
      <c r="AF36" s="80"/>
      <c r="AG36" s="80"/>
      <c r="AH36" s="80"/>
      <c r="AI36" s="80"/>
      <c r="AJ36" s="80"/>
      <c r="AK36" s="80"/>
      <c r="AL36" s="80"/>
      <c r="AM36" s="81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</row>
    <row r="37" spans="1:72" ht="12.75" x14ac:dyDescent="0.2">
      <c r="A37" s="66" t="s">
        <v>62</v>
      </c>
      <c r="B37" s="66"/>
      <c r="C37" s="66"/>
      <c r="D37" s="66"/>
      <c r="E37" s="67" t="s">
        <v>63</v>
      </c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8">
        <f>984369.54+AD37</f>
        <v>1267415.76</v>
      </c>
      <c r="U37" s="68"/>
      <c r="V37" s="68"/>
      <c r="W37" s="68"/>
      <c r="X37" s="68"/>
      <c r="Y37" s="68"/>
      <c r="Z37" s="68"/>
      <c r="AA37" s="68"/>
      <c r="AB37" s="68"/>
      <c r="AC37" s="68"/>
      <c r="AD37" s="68">
        <f>+AD34</f>
        <v>283046.21999999997</v>
      </c>
      <c r="AE37" s="68"/>
      <c r="AF37" s="68"/>
      <c r="AG37" s="68"/>
      <c r="AH37" s="68"/>
      <c r="AI37" s="68"/>
      <c r="AJ37" s="68"/>
      <c r="AK37" s="68"/>
      <c r="AL37" s="68"/>
      <c r="AM37" s="68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</row>
    <row r="38" spans="1:72" ht="12.75" x14ac:dyDescent="0.2">
      <c r="A38" s="66"/>
      <c r="B38" s="66"/>
      <c r="C38" s="66"/>
      <c r="D38" s="66"/>
      <c r="E38" s="73" t="s">
        <v>64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</row>
    <row r="39" spans="1:72" ht="12.75" x14ac:dyDescent="0.2">
      <c r="A39" s="66"/>
      <c r="B39" s="66"/>
      <c r="C39" s="66"/>
      <c r="D39" s="66"/>
      <c r="E39" s="77" t="s">
        <v>65</v>
      </c>
      <c r="F39" s="77"/>
      <c r="G39" s="77"/>
      <c r="H39" s="77"/>
      <c r="I39" s="78" t="s">
        <v>61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</row>
    <row r="40" spans="1:72" ht="12.75" x14ac:dyDescent="0.2">
      <c r="A40" s="66" t="s">
        <v>66</v>
      </c>
      <c r="B40" s="66"/>
      <c r="C40" s="66"/>
      <c r="D40" s="66"/>
      <c r="E40" s="67" t="s">
        <v>67</v>
      </c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82">
        <v>0</v>
      </c>
      <c r="U40" s="82"/>
      <c r="V40" s="82"/>
      <c r="W40" s="82"/>
      <c r="X40" s="82"/>
      <c r="Y40" s="82"/>
      <c r="Z40" s="82"/>
      <c r="AA40" s="82"/>
      <c r="AB40" s="82"/>
      <c r="AC40" s="82"/>
      <c r="AD40" s="82">
        <f>+AD34-AD37</f>
        <v>0</v>
      </c>
      <c r="AE40" s="82"/>
      <c r="AF40" s="82"/>
      <c r="AG40" s="82"/>
      <c r="AH40" s="82"/>
      <c r="AI40" s="82"/>
      <c r="AJ40" s="82"/>
      <c r="AK40" s="82"/>
      <c r="AL40" s="82"/>
      <c r="AM40" s="82"/>
      <c r="AN40" s="83" t="s">
        <v>50</v>
      </c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</row>
    <row r="41" spans="1:72" ht="12.75" x14ac:dyDescent="0.2">
      <c r="A41" s="66"/>
      <c r="B41" s="66"/>
      <c r="C41" s="66"/>
      <c r="D41" s="66"/>
      <c r="E41" s="73" t="s">
        <v>68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</row>
    <row r="42" spans="1:72" ht="12.75" x14ac:dyDescent="0.2">
      <c r="A42" s="66"/>
      <c r="B42" s="66"/>
      <c r="C42" s="66"/>
      <c r="D42" s="66"/>
      <c r="E42" s="85" t="s">
        <v>69</v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</row>
    <row r="43" spans="1:72" ht="12.75" x14ac:dyDescent="0.2">
      <c r="A43" s="66"/>
      <c r="B43" s="66"/>
      <c r="C43" s="66"/>
      <c r="D43" s="66"/>
      <c r="E43" s="85" t="s">
        <v>70</v>
      </c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</row>
    <row r="44" spans="1:72" ht="12.75" customHeight="1" x14ac:dyDescent="0.2">
      <c r="A44" s="66"/>
      <c r="B44" s="66"/>
      <c r="C44" s="66"/>
      <c r="D44" s="66"/>
      <c r="E44" s="87" t="s">
        <v>71</v>
      </c>
      <c r="F44" s="87"/>
      <c r="G44" s="87"/>
      <c r="H44" s="87"/>
      <c r="I44" s="87"/>
      <c r="J44" s="87"/>
      <c r="K44" s="87"/>
      <c r="L44" s="87"/>
      <c r="M44" s="78" t="s">
        <v>61</v>
      </c>
      <c r="N44" s="78"/>
      <c r="O44" s="78"/>
      <c r="P44" s="78"/>
      <c r="Q44" s="78"/>
      <c r="R44" s="78"/>
      <c r="S44" s="78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</row>
    <row r="45" spans="1:72" ht="12" customHeight="1" x14ac:dyDescent="0.2">
      <c r="A45" s="66" t="s">
        <v>72</v>
      </c>
      <c r="B45" s="66"/>
      <c r="C45" s="66"/>
      <c r="D45" s="66"/>
      <c r="E45" s="88" t="s">
        <v>73</v>
      </c>
      <c r="F45" s="88"/>
      <c r="G45" s="88"/>
      <c r="H45" s="88"/>
      <c r="I45" s="88"/>
      <c r="J45" s="88"/>
      <c r="K45" s="89" t="s">
        <v>74</v>
      </c>
      <c r="L45" s="89"/>
      <c r="M45" s="89"/>
      <c r="N45" s="89"/>
      <c r="O45" s="89"/>
      <c r="P45" s="89"/>
      <c r="Q45" s="89"/>
      <c r="R45" s="89"/>
      <c r="S45" s="89"/>
      <c r="T45" s="82">
        <f>984369.54+AD45</f>
        <v>1267415.76</v>
      </c>
      <c r="U45" s="82"/>
      <c r="V45" s="82"/>
      <c r="W45" s="82"/>
      <c r="X45" s="82"/>
      <c r="Y45" s="82"/>
      <c r="Z45" s="82"/>
      <c r="AA45" s="82"/>
      <c r="AB45" s="82"/>
      <c r="AC45" s="82"/>
      <c r="AD45" s="82">
        <f>+AD34</f>
        <v>283046.21999999997</v>
      </c>
      <c r="AE45" s="82"/>
      <c r="AF45" s="82"/>
      <c r="AG45" s="82"/>
      <c r="AH45" s="82"/>
      <c r="AI45" s="82"/>
      <c r="AJ45" s="82"/>
      <c r="AK45" s="82"/>
      <c r="AL45" s="82"/>
      <c r="AM45" s="82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</row>
    <row r="46" spans="1:72" ht="12.75" x14ac:dyDescent="0.2">
      <c r="A46" s="66"/>
      <c r="B46" s="66"/>
      <c r="C46" s="66"/>
      <c r="D46" s="66"/>
      <c r="E46" s="73" t="s">
        <v>75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</row>
    <row r="47" spans="1:72" ht="12.75" x14ac:dyDescent="0.2">
      <c r="A47" s="66"/>
      <c r="B47" s="66"/>
      <c r="C47" s="66"/>
      <c r="D47" s="66"/>
      <c r="E47" s="85" t="s">
        <v>76</v>
      </c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</row>
    <row r="48" spans="1:72" ht="12.75" x14ac:dyDescent="0.2">
      <c r="A48" s="66"/>
      <c r="B48" s="66"/>
      <c r="C48" s="66"/>
      <c r="D48" s="66"/>
      <c r="E48" s="92" t="s">
        <v>77</v>
      </c>
      <c r="F48" s="92"/>
      <c r="G48" s="92"/>
      <c r="H48" s="92"/>
      <c r="I48" s="93" t="s">
        <v>78</v>
      </c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</row>
    <row r="49" spans="1:72" ht="12.75" x14ac:dyDescent="0.2">
      <c r="A49" s="66"/>
      <c r="B49" s="66"/>
      <c r="C49" s="66"/>
      <c r="D49" s="66"/>
      <c r="E49" s="87" t="s">
        <v>79</v>
      </c>
      <c r="F49" s="87"/>
      <c r="G49" s="87"/>
      <c r="H49" s="78" t="s">
        <v>61</v>
      </c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</row>
    <row r="50" spans="1:72" ht="12" customHeight="1" x14ac:dyDescent="0.2">
      <c r="A50" s="90"/>
      <c r="B50" s="94"/>
      <c r="C50" s="94"/>
      <c r="D50" s="94"/>
      <c r="E50" s="95" t="s">
        <v>48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64"/>
      <c r="T50" s="64" t="s">
        <v>49</v>
      </c>
      <c r="U50" s="64"/>
      <c r="V50" s="64"/>
      <c r="W50" s="64"/>
      <c r="X50" s="64"/>
      <c r="Y50" s="64"/>
      <c r="Z50" s="64"/>
      <c r="AA50" s="64"/>
      <c r="AB50" s="64"/>
      <c r="AC50" s="64"/>
      <c r="AD50" s="64" t="s">
        <v>79</v>
      </c>
      <c r="AE50" s="64"/>
      <c r="AF50" s="64"/>
      <c r="AG50" s="64"/>
      <c r="AH50" s="64"/>
      <c r="AI50" s="64"/>
      <c r="AJ50" s="64"/>
      <c r="AK50" s="64"/>
      <c r="AL50" s="64"/>
      <c r="AM50" s="64"/>
      <c r="AN50" s="63" t="s">
        <v>24</v>
      </c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4" t="s">
        <v>50</v>
      </c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</row>
    <row r="51" spans="1:72" ht="12.75" x14ac:dyDescent="0.2">
      <c r="A51" s="91"/>
      <c r="B51" s="96"/>
      <c r="C51" s="96"/>
      <c r="D51" s="96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8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63" t="s">
        <v>80</v>
      </c>
      <c r="AO51" s="63"/>
      <c r="AP51" s="63"/>
      <c r="AQ51" s="63"/>
      <c r="AR51" s="63"/>
      <c r="AS51" s="63"/>
      <c r="AT51" s="63"/>
      <c r="AU51" s="63"/>
      <c r="AV51" s="63"/>
      <c r="AW51" s="63"/>
      <c r="AX51" s="64" t="s">
        <v>81</v>
      </c>
      <c r="AY51" s="64"/>
      <c r="AZ51" s="64"/>
      <c r="BA51" s="64"/>
      <c r="BB51" s="64"/>
      <c r="BC51" s="64"/>
      <c r="BD51" s="64"/>
      <c r="BE51" s="64"/>
      <c r="BF51" s="64"/>
      <c r="BG51" s="64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</row>
    <row r="52" spans="1:72" ht="12.75" x14ac:dyDescent="0.2">
      <c r="A52" s="100"/>
      <c r="B52" s="101"/>
      <c r="C52" s="101"/>
      <c r="D52" s="101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65"/>
      <c r="T52" s="65" t="s">
        <v>51</v>
      </c>
      <c r="U52" s="65"/>
      <c r="V52" s="65"/>
      <c r="W52" s="65"/>
      <c r="X52" s="65"/>
      <c r="Y52" s="65"/>
      <c r="Z52" s="65"/>
      <c r="AA52" s="65"/>
      <c r="AB52" s="65"/>
      <c r="AC52" s="65"/>
      <c r="AD52" s="65" t="s">
        <v>52</v>
      </c>
      <c r="AE52" s="65"/>
      <c r="AF52" s="65"/>
      <c r="AG52" s="65"/>
      <c r="AH52" s="65"/>
      <c r="AI52" s="65"/>
      <c r="AJ52" s="65"/>
      <c r="AK52" s="65"/>
      <c r="AL52" s="65"/>
      <c r="AM52" s="65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5" t="s">
        <v>82</v>
      </c>
      <c r="AY52" s="65"/>
      <c r="AZ52" s="65"/>
      <c r="BA52" s="65"/>
      <c r="BB52" s="65"/>
      <c r="BC52" s="65"/>
      <c r="BD52" s="65"/>
      <c r="BE52" s="65"/>
      <c r="BF52" s="65"/>
      <c r="BG52" s="65"/>
      <c r="BH52" s="65" t="s">
        <v>83</v>
      </c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</row>
    <row r="53" spans="1:72" ht="12.75" x14ac:dyDescent="0.2">
      <c r="A53" s="103" t="s">
        <v>53</v>
      </c>
      <c r="B53" s="103"/>
      <c r="C53" s="103"/>
      <c r="D53" s="103"/>
      <c r="E53" s="103" t="s">
        <v>54</v>
      </c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4" t="s">
        <v>55</v>
      </c>
      <c r="U53" s="104"/>
      <c r="V53" s="104"/>
      <c r="W53" s="104"/>
      <c r="X53" s="104"/>
      <c r="Y53" s="104"/>
      <c r="Z53" s="104"/>
      <c r="AA53" s="104"/>
      <c r="AB53" s="104"/>
      <c r="AC53" s="104"/>
      <c r="AD53" s="104" t="s">
        <v>45</v>
      </c>
      <c r="AE53" s="104"/>
      <c r="AF53" s="104"/>
      <c r="AG53" s="104"/>
      <c r="AH53" s="104"/>
      <c r="AI53" s="104"/>
      <c r="AJ53" s="104"/>
      <c r="AK53" s="104"/>
      <c r="AL53" s="104"/>
      <c r="AM53" s="104"/>
      <c r="AN53" s="104" t="s">
        <v>84</v>
      </c>
      <c r="AO53" s="104"/>
      <c r="AP53" s="104"/>
      <c r="AQ53" s="104"/>
      <c r="AR53" s="104"/>
      <c r="AS53" s="104"/>
      <c r="AT53" s="104"/>
      <c r="AU53" s="104"/>
      <c r="AV53" s="104"/>
      <c r="AW53" s="104"/>
      <c r="AX53" s="104" t="s">
        <v>85</v>
      </c>
      <c r="AY53" s="104"/>
      <c r="AZ53" s="104"/>
      <c r="BA53" s="104"/>
      <c r="BB53" s="104"/>
      <c r="BC53" s="104"/>
      <c r="BD53" s="104"/>
      <c r="BE53" s="104"/>
      <c r="BF53" s="104"/>
      <c r="BG53" s="104"/>
      <c r="BH53" s="104" t="s">
        <v>56</v>
      </c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</row>
    <row r="54" spans="1:72" ht="12.75" x14ac:dyDescent="0.2">
      <c r="A54" s="103" t="s">
        <v>86</v>
      </c>
      <c r="B54" s="103"/>
      <c r="C54" s="103"/>
      <c r="D54" s="103"/>
      <c r="E54" s="82" t="s">
        <v>87</v>
      </c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>
        <f>SUM(T63:AC77)</f>
        <v>2844724.4800000004</v>
      </c>
      <c r="U54" s="82"/>
      <c r="V54" s="82"/>
      <c r="W54" s="82"/>
      <c r="X54" s="82"/>
      <c r="Y54" s="82"/>
      <c r="Z54" s="82"/>
      <c r="AA54" s="82"/>
      <c r="AB54" s="82"/>
      <c r="AC54" s="82"/>
      <c r="AD54" s="82">
        <f>SUM(AD63:AM77)</f>
        <v>1059816.1000000001</v>
      </c>
      <c r="AE54" s="82"/>
      <c r="AF54" s="82"/>
      <c r="AG54" s="82"/>
      <c r="AH54" s="82"/>
      <c r="AI54" s="82"/>
      <c r="AJ54" s="82"/>
      <c r="AK54" s="82"/>
      <c r="AL54" s="82"/>
      <c r="AM54" s="82"/>
      <c r="AN54" s="82">
        <f>SUM(AN63:AW77)</f>
        <v>850705.46</v>
      </c>
      <c r="AO54" s="82"/>
      <c r="AP54" s="82"/>
      <c r="AQ54" s="82"/>
      <c r="AR54" s="82"/>
      <c r="AS54" s="82"/>
      <c r="AT54" s="82"/>
      <c r="AU54" s="82"/>
      <c r="AV54" s="82"/>
      <c r="AW54" s="82"/>
      <c r="AX54" s="82">
        <f>SUM(AX63:BG77)</f>
        <v>209110.63999999998</v>
      </c>
      <c r="AY54" s="82"/>
      <c r="AZ54" s="82"/>
      <c r="BA54" s="82"/>
      <c r="BB54" s="82"/>
      <c r="BC54" s="82"/>
      <c r="BD54" s="82"/>
      <c r="BE54" s="82"/>
      <c r="BF54" s="82"/>
      <c r="BG54" s="82"/>
      <c r="BH54" s="104" t="s">
        <v>88</v>
      </c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</row>
    <row r="55" spans="1:72" ht="12.75" x14ac:dyDescent="0.2">
      <c r="A55" s="103"/>
      <c r="B55" s="103"/>
      <c r="C55" s="103"/>
      <c r="D55" s="103"/>
      <c r="E55" s="105" t="s">
        <v>89</v>
      </c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</row>
    <row r="56" spans="1:72" ht="12.75" x14ac:dyDescent="0.2">
      <c r="A56" s="103"/>
      <c r="B56" s="103"/>
      <c r="C56" s="103"/>
      <c r="D56" s="103"/>
      <c r="E56" s="105" t="s">
        <v>90</v>
      </c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</row>
    <row r="57" spans="1:72" ht="13.5" customHeight="1" x14ac:dyDescent="0.2">
      <c r="A57" s="103"/>
      <c r="B57" s="103"/>
      <c r="C57" s="103"/>
      <c r="D57" s="103"/>
      <c r="E57" s="105" t="s">
        <v>91</v>
      </c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</row>
    <row r="58" spans="1:72" ht="12.75" x14ac:dyDescent="0.2">
      <c r="A58" s="103"/>
      <c r="B58" s="103"/>
      <c r="C58" s="103"/>
      <c r="D58" s="103"/>
      <c r="E58" s="105" t="s">
        <v>92</v>
      </c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</row>
    <row r="59" spans="1:72" ht="12.75" x14ac:dyDescent="0.2">
      <c r="A59" s="103"/>
      <c r="B59" s="103"/>
      <c r="C59" s="103"/>
      <c r="D59" s="103"/>
      <c r="E59" s="105" t="s">
        <v>93</v>
      </c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</row>
    <row r="60" spans="1:72" ht="12.75" x14ac:dyDescent="0.2">
      <c r="A60" s="103"/>
      <c r="B60" s="103"/>
      <c r="C60" s="103"/>
      <c r="D60" s="103"/>
      <c r="E60" s="106" t="s">
        <v>94</v>
      </c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</row>
    <row r="61" spans="1:72" ht="12.75" x14ac:dyDescent="0.2">
      <c r="A61" s="103"/>
      <c r="B61" s="103"/>
      <c r="C61" s="103"/>
      <c r="D61" s="103"/>
      <c r="E61" s="107" t="s">
        <v>79</v>
      </c>
      <c r="F61" s="107"/>
      <c r="G61" s="107"/>
      <c r="H61" s="108" t="s">
        <v>61</v>
      </c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</row>
    <row r="62" spans="1:72" ht="12.75" x14ac:dyDescent="0.2">
      <c r="A62" s="103"/>
      <c r="B62" s="103"/>
      <c r="C62" s="103"/>
      <c r="D62" s="103"/>
      <c r="E62" s="109" t="s">
        <v>95</v>
      </c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</row>
    <row r="63" spans="1:72" ht="24" customHeight="1" x14ac:dyDescent="0.2">
      <c r="A63" s="103" t="s">
        <v>96</v>
      </c>
      <c r="B63" s="103"/>
      <c r="C63" s="103"/>
      <c r="D63" s="103"/>
      <c r="E63" s="110" t="s">
        <v>97</v>
      </c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82">
        <f>288397.98+AD63</f>
        <v>384530.64</v>
      </c>
      <c r="U63" s="82"/>
      <c r="V63" s="82"/>
      <c r="W63" s="82"/>
      <c r="X63" s="82"/>
      <c r="Y63" s="82"/>
      <c r="Z63" s="82"/>
      <c r="AA63" s="82"/>
      <c r="AB63" s="82"/>
      <c r="AC63" s="82"/>
      <c r="AD63" s="82">
        <f>SUM(AN63:BG63)</f>
        <v>96132.66</v>
      </c>
      <c r="AE63" s="82"/>
      <c r="AF63" s="82"/>
      <c r="AG63" s="82"/>
      <c r="AH63" s="82"/>
      <c r="AI63" s="82"/>
      <c r="AJ63" s="82"/>
      <c r="AK63" s="82"/>
      <c r="AL63" s="82"/>
      <c r="AM63" s="82"/>
      <c r="AN63" s="111">
        <v>96132.66</v>
      </c>
      <c r="AO63" s="111"/>
      <c r="AP63" s="111"/>
      <c r="AQ63" s="111"/>
      <c r="AR63" s="111"/>
      <c r="AS63" s="111"/>
      <c r="AT63" s="111"/>
      <c r="AU63" s="111"/>
      <c r="AV63" s="111"/>
      <c r="AW63" s="111"/>
      <c r="AX63" s="112">
        <v>0</v>
      </c>
      <c r="AY63" s="112"/>
      <c r="AZ63" s="112"/>
      <c r="BA63" s="112"/>
      <c r="BB63" s="112"/>
      <c r="BC63" s="112"/>
      <c r="BD63" s="112"/>
      <c r="BE63" s="112"/>
      <c r="BF63" s="112"/>
      <c r="BG63" s="112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</row>
    <row r="64" spans="1:72" ht="60.75" customHeight="1" x14ac:dyDescent="0.2">
      <c r="A64" s="103" t="s">
        <v>98</v>
      </c>
      <c r="B64" s="103"/>
      <c r="C64" s="103"/>
      <c r="D64" s="103"/>
      <c r="E64" s="110" t="s">
        <v>99</v>
      </c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82">
        <f>378148.57+AD64</f>
        <v>505118.16000000003</v>
      </c>
      <c r="U64" s="82"/>
      <c r="V64" s="82"/>
      <c r="W64" s="82"/>
      <c r="X64" s="82"/>
      <c r="Y64" s="82"/>
      <c r="Z64" s="82"/>
      <c r="AA64" s="82"/>
      <c r="AB64" s="82"/>
      <c r="AC64" s="82"/>
      <c r="AD64" s="82">
        <f t="shared" ref="AD64:AD76" si="0">SUM(AN64:BG64)</f>
        <v>126969.59</v>
      </c>
      <c r="AE64" s="82"/>
      <c r="AF64" s="82"/>
      <c r="AG64" s="82"/>
      <c r="AH64" s="82"/>
      <c r="AI64" s="82"/>
      <c r="AJ64" s="82"/>
      <c r="AK64" s="82"/>
      <c r="AL64" s="82"/>
      <c r="AM64" s="82"/>
      <c r="AN64" s="111">
        <v>126969.59</v>
      </c>
      <c r="AO64" s="111"/>
      <c r="AP64" s="111"/>
      <c r="AQ64" s="111"/>
      <c r="AR64" s="111"/>
      <c r="AS64" s="111"/>
      <c r="AT64" s="111"/>
      <c r="AU64" s="111"/>
      <c r="AV64" s="111"/>
      <c r="AW64" s="111"/>
      <c r="AX64" s="112">
        <v>0</v>
      </c>
      <c r="AY64" s="112"/>
      <c r="AZ64" s="112"/>
      <c r="BA64" s="112"/>
      <c r="BB64" s="112"/>
      <c r="BC64" s="112"/>
      <c r="BD64" s="112"/>
      <c r="BE64" s="112"/>
      <c r="BF64" s="112"/>
      <c r="BG64" s="112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</row>
    <row r="65" spans="1:72" ht="24" customHeight="1" x14ac:dyDescent="0.2">
      <c r="A65" s="103" t="s">
        <v>100</v>
      </c>
      <c r="B65" s="103"/>
      <c r="C65" s="103"/>
      <c r="D65" s="103"/>
      <c r="E65" s="110" t="s">
        <v>101</v>
      </c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82">
        <f>95424.86+AD65</f>
        <v>127440.13</v>
      </c>
      <c r="U65" s="82"/>
      <c r="V65" s="82"/>
      <c r="W65" s="82"/>
      <c r="X65" s="82"/>
      <c r="Y65" s="82"/>
      <c r="Z65" s="82"/>
      <c r="AA65" s="82"/>
      <c r="AB65" s="82"/>
      <c r="AC65" s="82"/>
      <c r="AD65" s="82">
        <f t="shared" si="0"/>
        <v>32015.269999999997</v>
      </c>
      <c r="AE65" s="82"/>
      <c r="AF65" s="82"/>
      <c r="AG65" s="82"/>
      <c r="AH65" s="82"/>
      <c r="AI65" s="82"/>
      <c r="AJ65" s="82"/>
      <c r="AK65" s="82"/>
      <c r="AL65" s="82"/>
      <c r="AM65" s="82"/>
      <c r="AN65" s="111">
        <v>3451.92</v>
      </c>
      <c r="AO65" s="111"/>
      <c r="AP65" s="111"/>
      <c r="AQ65" s="111"/>
      <c r="AR65" s="111"/>
      <c r="AS65" s="111"/>
      <c r="AT65" s="111"/>
      <c r="AU65" s="111"/>
      <c r="AV65" s="111"/>
      <c r="AW65" s="111"/>
      <c r="AX65" s="112">
        <v>28563.35</v>
      </c>
      <c r="AY65" s="112"/>
      <c r="AZ65" s="112"/>
      <c r="BA65" s="112"/>
      <c r="BB65" s="112"/>
      <c r="BC65" s="112"/>
      <c r="BD65" s="112"/>
      <c r="BE65" s="112"/>
      <c r="BF65" s="112"/>
      <c r="BG65" s="112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</row>
    <row r="66" spans="1:72" ht="28.5" customHeight="1" x14ac:dyDescent="0.2">
      <c r="A66" s="103" t="s">
        <v>102</v>
      </c>
      <c r="B66" s="103"/>
      <c r="C66" s="103"/>
      <c r="D66" s="103"/>
      <c r="E66" s="110" t="s">
        <v>103</v>
      </c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82">
        <f>87594.29+AD66</f>
        <v>117005.51</v>
      </c>
      <c r="U66" s="82"/>
      <c r="V66" s="82"/>
      <c r="W66" s="82"/>
      <c r="X66" s="82"/>
      <c r="Y66" s="82"/>
      <c r="Z66" s="82"/>
      <c r="AA66" s="82"/>
      <c r="AB66" s="82"/>
      <c r="AC66" s="82"/>
      <c r="AD66" s="82">
        <f t="shared" si="0"/>
        <v>29411.22</v>
      </c>
      <c r="AE66" s="82"/>
      <c r="AF66" s="82"/>
      <c r="AG66" s="82"/>
      <c r="AH66" s="82"/>
      <c r="AI66" s="82"/>
      <c r="AJ66" s="82"/>
      <c r="AK66" s="82"/>
      <c r="AL66" s="82"/>
      <c r="AM66" s="82"/>
      <c r="AN66" s="112">
        <v>0</v>
      </c>
      <c r="AO66" s="112"/>
      <c r="AP66" s="112"/>
      <c r="AQ66" s="112"/>
      <c r="AR66" s="112"/>
      <c r="AS66" s="112"/>
      <c r="AT66" s="112"/>
      <c r="AU66" s="112"/>
      <c r="AV66" s="112"/>
      <c r="AW66" s="112"/>
      <c r="AX66" s="112">
        <v>29411.22</v>
      </c>
      <c r="AY66" s="112"/>
      <c r="AZ66" s="112"/>
      <c r="BA66" s="112"/>
      <c r="BB66" s="112"/>
      <c r="BC66" s="112"/>
      <c r="BD66" s="112"/>
      <c r="BE66" s="112"/>
      <c r="BF66" s="112"/>
      <c r="BG66" s="112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</row>
    <row r="67" spans="1:72" ht="62.25" customHeight="1" x14ac:dyDescent="0.2">
      <c r="A67" s="103" t="s">
        <v>104</v>
      </c>
      <c r="B67" s="103"/>
      <c r="C67" s="103"/>
      <c r="D67" s="103"/>
      <c r="E67" s="110" t="s">
        <v>105</v>
      </c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82">
        <v>0</v>
      </c>
      <c r="U67" s="82"/>
      <c r="V67" s="82"/>
      <c r="W67" s="82"/>
      <c r="X67" s="82"/>
      <c r="Y67" s="82"/>
      <c r="Z67" s="82"/>
      <c r="AA67" s="82"/>
      <c r="AB67" s="82"/>
      <c r="AC67" s="82"/>
      <c r="AD67" s="82">
        <f t="shared" si="0"/>
        <v>0</v>
      </c>
      <c r="AE67" s="82"/>
      <c r="AF67" s="82"/>
      <c r="AG67" s="82"/>
      <c r="AH67" s="82"/>
      <c r="AI67" s="82"/>
      <c r="AJ67" s="82"/>
      <c r="AK67" s="82"/>
      <c r="AL67" s="82"/>
      <c r="AM67" s="82"/>
      <c r="AN67" s="112">
        <v>0</v>
      </c>
      <c r="AO67" s="112"/>
      <c r="AP67" s="112"/>
      <c r="AQ67" s="112"/>
      <c r="AR67" s="112"/>
      <c r="AS67" s="112"/>
      <c r="AT67" s="112"/>
      <c r="AU67" s="112"/>
      <c r="AV67" s="112"/>
      <c r="AW67" s="112"/>
      <c r="AX67" s="112">
        <v>0</v>
      </c>
      <c r="AY67" s="112"/>
      <c r="AZ67" s="112"/>
      <c r="BA67" s="112"/>
      <c r="BB67" s="112"/>
      <c r="BC67" s="112"/>
      <c r="BD67" s="112"/>
      <c r="BE67" s="112"/>
      <c r="BF67" s="112"/>
      <c r="BG67" s="112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</row>
    <row r="68" spans="1:72" ht="72.75" customHeight="1" x14ac:dyDescent="0.2">
      <c r="A68" s="103" t="s">
        <v>106</v>
      </c>
      <c r="B68" s="103"/>
      <c r="C68" s="103"/>
      <c r="D68" s="103"/>
      <c r="E68" s="110" t="s">
        <v>107</v>
      </c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82">
        <f>513744.52+AD68</f>
        <v>1137895.81</v>
      </c>
      <c r="U68" s="82"/>
      <c r="V68" s="82"/>
      <c r="W68" s="82"/>
      <c r="X68" s="82"/>
      <c r="Y68" s="82"/>
      <c r="Z68" s="82"/>
      <c r="AA68" s="82"/>
      <c r="AB68" s="82"/>
      <c r="AC68" s="82"/>
      <c r="AD68" s="82">
        <f t="shared" si="0"/>
        <v>624151.28999999992</v>
      </c>
      <c r="AE68" s="82"/>
      <c r="AF68" s="82"/>
      <c r="AG68" s="82"/>
      <c r="AH68" s="82"/>
      <c r="AI68" s="82"/>
      <c r="AJ68" s="82"/>
      <c r="AK68" s="82"/>
      <c r="AL68" s="82"/>
      <c r="AM68" s="82"/>
      <c r="AN68" s="111">
        <f>462448.91+163596.03-1893.65</f>
        <v>624151.28999999992</v>
      </c>
      <c r="AO68" s="111"/>
      <c r="AP68" s="111"/>
      <c r="AQ68" s="111"/>
      <c r="AR68" s="111"/>
      <c r="AS68" s="111"/>
      <c r="AT68" s="111"/>
      <c r="AU68" s="111"/>
      <c r="AV68" s="111"/>
      <c r="AW68" s="111"/>
      <c r="AX68" s="112">
        <v>0</v>
      </c>
      <c r="AY68" s="112"/>
      <c r="AZ68" s="112"/>
      <c r="BA68" s="112"/>
      <c r="BB68" s="112"/>
      <c r="BC68" s="112"/>
      <c r="BD68" s="112"/>
      <c r="BE68" s="112"/>
      <c r="BF68" s="112"/>
      <c r="BG68" s="112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</row>
    <row r="69" spans="1:72" ht="69" customHeight="1" x14ac:dyDescent="0.2">
      <c r="A69" s="103" t="s">
        <v>108</v>
      </c>
      <c r="B69" s="103"/>
      <c r="C69" s="103"/>
      <c r="D69" s="103"/>
      <c r="E69" s="110" t="s">
        <v>109</v>
      </c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82">
        <f>194635.18+AD69</f>
        <v>258452.88999999998</v>
      </c>
      <c r="U69" s="82"/>
      <c r="V69" s="82"/>
      <c r="W69" s="82"/>
      <c r="X69" s="82"/>
      <c r="Y69" s="82"/>
      <c r="Z69" s="82"/>
      <c r="AA69" s="82"/>
      <c r="AB69" s="82"/>
      <c r="AC69" s="82"/>
      <c r="AD69" s="82">
        <f t="shared" si="0"/>
        <v>63817.71</v>
      </c>
      <c r="AE69" s="82"/>
      <c r="AF69" s="82"/>
      <c r="AG69" s="82"/>
      <c r="AH69" s="82"/>
      <c r="AI69" s="82"/>
      <c r="AJ69" s="82"/>
      <c r="AK69" s="82"/>
      <c r="AL69" s="82"/>
      <c r="AM69" s="82"/>
      <c r="AN69" s="112">
        <v>0</v>
      </c>
      <c r="AO69" s="112"/>
      <c r="AP69" s="112"/>
      <c r="AQ69" s="112"/>
      <c r="AR69" s="112"/>
      <c r="AS69" s="112"/>
      <c r="AT69" s="112"/>
      <c r="AU69" s="112"/>
      <c r="AV69" s="112"/>
      <c r="AW69" s="112"/>
      <c r="AX69" s="112">
        <v>63817.71</v>
      </c>
      <c r="AY69" s="112"/>
      <c r="AZ69" s="112"/>
      <c r="BA69" s="112"/>
      <c r="BB69" s="112"/>
      <c r="BC69" s="112"/>
      <c r="BD69" s="112"/>
      <c r="BE69" s="112"/>
      <c r="BF69" s="112"/>
      <c r="BG69" s="112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</row>
    <row r="70" spans="1:72" ht="60.75" customHeight="1" x14ac:dyDescent="0.2">
      <c r="A70" s="103" t="s">
        <v>110</v>
      </c>
      <c r="B70" s="103"/>
      <c r="C70" s="103"/>
      <c r="D70" s="103"/>
      <c r="E70" s="110" t="s">
        <v>111</v>
      </c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82">
        <f>14716.87+AD70</f>
        <v>21024.120000000003</v>
      </c>
      <c r="U70" s="82"/>
      <c r="V70" s="82"/>
      <c r="W70" s="82"/>
      <c r="X70" s="82"/>
      <c r="Y70" s="82"/>
      <c r="Z70" s="82"/>
      <c r="AA70" s="82"/>
      <c r="AB70" s="82"/>
      <c r="AC70" s="82"/>
      <c r="AD70" s="82">
        <f t="shared" si="0"/>
        <v>6307.25</v>
      </c>
      <c r="AE70" s="82"/>
      <c r="AF70" s="82"/>
      <c r="AG70" s="82"/>
      <c r="AH70" s="82"/>
      <c r="AI70" s="82"/>
      <c r="AJ70" s="82"/>
      <c r="AK70" s="82"/>
      <c r="AL70" s="82"/>
      <c r="AM70" s="82"/>
      <c r="AN70" s="112">
        <v>0</v>
      </c>
      <c r="AO70" s="112"/>
      <c r="AP70" s="112"/>
      <c r="AQ70" s="112"/>
      <c r="AR70" s="112"/>
      <c r="AS70" s="112"/>
      <c r="AT70" s="112"/>
      <c r="AU70" s="112"/>
      <c r="AV70" s="112"/>
      <c r="AW70" s="112"/>
      <c r="AX70" s="112">
        <v>6307.25</v>
      </c>
      <c r="AY70" s="112"/>
      <c r="AZ70" s="112"/>
      <c r="BA70" s="112"/>
      <c r="BB70" s="112"/>
      <c r="BC70" s="112"/>
      <c r="BD70" s="112"/>
      <c r="BE70" s="112"/>
      <c r="BF70" s="112"/>
      <c r="BG70" s="112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</row>
    <row r="71" spans="1:72" ht="54.75" customHeight="1" x14ac:dyDescent="0.2">
      <c r="A71" s="103" t="s">
        <v>112</v>
      </c>
      <c r="B71" s="103"/>
      <c r="C71" s="103"/>
      <c r="D71" s="103"/>
      <c r="E71" s="110" t="s">
        <v>113</v>
      </c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82">
        <f>0+AD71</f>
        <v>8113.68</v>
      </c>
      <c r="U71" s="82"/>
      <c r="V71" s="82"/>
      <c r="W71" s="82"/>
      <c r="X71" s="82"/>
      <c r="Y71" s="82"/>
      <c r="Z71" s="82"/>
      <c r="AA71" s="82"/>
      <c r="AB71" s="82"/>
      <c r="AC71" s="82"/>
      <c r="AD71" s="82">
        <f t="shared" si="0"/>
        <v>8113.68</v>
      </c>
      <c r="AE71" s="82"/>
      <c r="AF71" s="82"/>
      <c r="AG71" s="82"/>
      <c r="AH71" s="82"/>
      <c r="AI71" s="82"/>
      <c r="AJ71" s="82"/>
      <c r="AK71" s="82"/>
      <c r="AL71" s="82"/>
      <c r="AM71" s="82"/>
      <c r="AN71" s="112">
        <v>0</v>
      </c>
      <c r="AO71" s="112"/>
      <c r="AP71" s="112"/>
      <c r="AQ71" s="112"/>
      <c r="AR71" s="112"/>
      <c r="AS71" s="112"/>
      <c r="AT71" s="112"/>
      <c r="AU71" s="112"/>
      <c r="AV71" s="112"/>
      <c r="AW71" s="112"/>
      <c r="AX71" s="112">
        <v>8113.68</v>
      </c>
      <c r="AY71" s="112"/>
      <c r="AZ71" s="112"/>
      <c r="BA71" s="112"/>
      <c r="BB71" s="112"/>
      <c r="BC71" s="112"/>
      <c r="BD71" s="112"/>
      <c r="BE71" s="112"/>
      <c r="BF71" s="112"/>
      <c r="BG71" s="112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</row>
    <row r="72" spans="1:72" ht="69" customHeight="1" x14ac:dyDescent="0.2">
      <c r="A72" s="103" t="s">
        <v>114</v>
      </c>
      <c r="B72" s="103"/>
      <c r="C72" s="103"/>
      <c r="D72" s="103"/>
      <c r="E72" s="110" t="s">
        <v>115</v>
      </c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82">
        <v>0</v>
      </c>
      <c r="U72" s="82"/>
      <c r="V72" s="82"/>
      <c r="W72" s="82"/>
      <c r="X72" s="82"/>
      <c r="Y72" s="82"/>
      <c r="Z72" s="82"/>
      <c r="AA72" s="82"/>
      <c r="AB72" s="82"/>
      <c r="AC72" s="82"/>
      <c r="AD72" s="82">
        <f t="shared" si="0"/>
        <v>0</v>
      </c>
      <c r="AE72" s="82"/>
      <c r="AF72" s="82"/>
      <c r="AG72" s="82"/>
      <c r="AH72" s="82"/>
      <c r="AI72" s="82"/>
      <c r="AJ72" s="82"/>
      <c r="AK72" s="82"/>
      <c r="AL72" s="82"/>
      <c r="AM72" s="82"/>
      <c r="AN72" s="112">
        <v>0</v>
      </c>
      <c r="AO72" s="112"/>
      <c r="AP72" s="112"/>
      <c r="AQ72" s="112"/>
      <c r="AR72" s="112"/>
      <c r="AS72" s="112"/>
      <c r="AT72" s="112"/>
      <c r="AU72" s="112"/>
      <c r="AV72" s="112"/>
      <c r="AW72" s="112"/>
      <c r="AX72" s="112">
        <v>0</v>
      </c>
      <c r="AY72" s="112"/>
      <c r="AZ72" s="112"/>
      <c r="BA72" s="112"/>
      <c r="BB72" s="112"/>
      <c r="BC72" s="112"/>
      <c r="BD72" s="112"/>
      <c r="BE72" s="112"/>
      <c r="BF72" s="112"/>
      <c r="BG72" s="112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</row>
    <row r="73" spans="1:72" ht="46.5" customHeight="1" x14ac:dyDescent="0.2">
      <c r="A73" s="103" t="s">
        <v>116</v>
      </c>
      <c r="B73" s="103"/>
      <c r="C73" s="103"/>
      <c r="D73" s="103"/>
      <c r="E73" s="110" t="s">
        <v>117</v>
      </c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82">
        <f>29729.34+AD73</f>
        <v>39639.120000000003</v>
      </c>
      <c r="U73" s="82"/>
      <c r="V73" s="82"/>
      <c r="W73" s="82"/>
      <c r="X73" s="82"/>
      <c r="Y73" s="82"/>
      <c r="Z73" s="82"/>
      <c r="AA73" s="82"/>
      <c r="AB73" s="82"/>
      <c r="AC73" s="82"/>
      <c r="AD73" s="82">
        <f t="shared" si="0"/>
        <v>9909.7800000000007</v>
      </c>
      <c r="AE73" s="82"/>
      <c r="AF73" s="82"/>
      <c r="AG73" s="82"/>
      <c r="AH73" s="82"/>
      <c r="AI73" s="82"/>
      <c r="AJ73" s="82"/>
      <c r="AK73" s="82"/>
      <c r="AL73" s="82"/>
      <c r="AM73" s="82"/>
      <c r="AN73" s="112">
        <v>0</v>
      </c>
      <c r="AO73" s="112"/>
      <c r="AP73" s="112"/>
      <c r="AQ73" s="112"/>
      <c r="AR73" s="112"/>
      <c r="AS73" s="112"/>
      <c r="AT73" s="112"/>
      <c r="AU73" s="112"/>
      <c r="AV73" s="112"/>
      <c r="AW73" s="112"/>
      <c r="AX73" s="112">
        <v>9909.7800000000007</v>
      </c>
      <c r="AY73" s="112"/>
      <c r="AZ73" s="112"/>
      <c r="BA73" s="112"/>
      <c r="BB73" s="112"/>
      <c r="BC73" s="112"/>
      <c r="BD73" s="112"/>
      <c r="BE73" s="112"/>
      <c r="BF73" s="112"/>
      <c r="BG73" s="112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</row>
    <row r="74" spans="1:72" ht="72.75" customHeight="1" x14ac:dyDescent="0.2">
      <c r="A74" s="103" t="s">
        <v>118</v>
      </c>
      <c r="B74" s="103"/>
      <c r="C74" s="103"/>
      <c r="D74" s="103"/>
      <c r="E74" s="110" t="s">
        <v>119</v>
      </c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82">
        <f>46348.43+AD74</f>
        <v>65791.33</v>
      </c>
      <c r="U74" s="82"/>
      <c r="V74" s="82"/>
      <c r="W74" s="82"/>
      <c r="X74" s="82"/>
      <c r="Y74" s="82"/>
      <c r="Z74" s="82"/>
      <c r="AA74" s="82"/>
      <c r="AB74" s="82"/>
      <c r="AC74" s="82"/>
      <c r="AD74" s="82">
        <f t="shared" si="0"/>
        <v>19442.900000000001</v>
      </c>
      <c r="AE74" s="82"/>
      <c r="AF74" s="82"/>
      <c r="AG74" s="82"/>
      <c r="AH74" s="82"/>
      <c r="AI74" s="82"/>
      <c r="AJ74" s="82"/>
      <c r="AK74" s="82"/>
      <c r="AL74" s="82"/>
      <c r="AM74" s="82"/>
      <c r="AN74" s="112">
        <v>0</v>
      </c>
      <c r="AO74" s="112"/>
      <c r="AP74" s="112"/>
      <c r="AQ74" s="112"/>
      <c r="AR74" s="112"/>
      <c r="AS74" s="112"/>
      <c r="AT74" s="112"/>
      <c r="AU74" s="112"/>
      <c r="AV74" s="112"/>
      <c r="AW74" s="112"/>
      <c r="AX74" s="112">
        <v>19442.900000000001</v>
      </c>
      <c r="AY74" s="112"/>
      <c r="AZ74" s="112"/>
      <c r="BA74" s="112"/>
      <c r="BB74" s="112"/>
      <c r="BC74" s="112"/>
      <c r="BD74" s="112"/>
      <c r="BE74" s="112"/>
      <c r="BF74" s="112"/>
      <c r="BG74" s="112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</row>
    <row r="75" spans="1:72" ht="37.5" customHeight="1" x14ac:dyDescent="0.2">
      <c r="A75" s="103" t="s">
        <v>120</v>
      </c>
      <c r="B75" s="103"/>
      <c r="C75" s="103"/>
      <c r="D75" s="103"/>
      <c r="E75" s="110" t="s">
        <v>121</v>
      </c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82">
        <f>34330.88+AD75</f>
        <v>38662.879999999997</v>
      </c>
      <c r="U75" s="82"/>
      <c r="V75" s="82"/>
      <c r="W75" s="82"/>
      <c r="X75" s="82"/>
      <c r="Y75" s="82"/>
      <c r="Z75" s="82"/>
      <c r="AA75" s="82"/>
      <c r="AB75" s="82"/>
      <c r="AC75" s="82"/>
      <c r="AD75" s="82">
        <f t="shared" si="0"/>
        <v>4332</v>
      </c>
      <c r="AE75" s="82"/>
      <c r="AF75" s="82"/>
      <c r="AG75" s="82"/>
      <c r="AH75" s="82"/>
      <c r="AI75" s="82"/>
      <c r="AJ75" s="82"/>
      <c r="AK75" s="82"/>
      <c r="AL75" s="82"/>
      <c r="AM75" s="82"/>
      <c r="AN75" s="112">
        <v>0</v>
      </c>
      <c r="AO75" s="112"/>
      <c r="AP75" s="112"/>
      <c r="AQ75" s="112"/>
      <c r="AR75" s="112"/>
      <c r="AS75" s="112"/>
      <c r="AT75" s="112"/>
      <c r="AU75" s="112"/>
      <c r="AV75" s="112"/>
      <c r="AW75" s="112"/>
      <c r="AX75" s="112">
        <v>4332</v>
      </c>
      <c r="AY75" s="112"/>
      <c r="AZ75" s="112"/>
      <c r="BA75" s="112"/>
      <c r="BB75" s="112"/>
      <c r="BC75" s="112"/>
      <c r="BD75" s="112"/>
      <c r="BE75" s="112"/>
      <c r="BF75" s="112"/>
      <c r="BG75" s="112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</row>
    <row r="76" spans="1:72" ht="45.75" customHeight="1" x14ac:dyDescent="0.2">
      <c r="A76" s="103" t="s">
        <v>122</v>
      </c>
      <c r="B76" s="103"/>
      <c r="C76" s="103"/>
      <c r="D76" s="103"/>
      <c r="E76" s="110" t="s">
        <v>123</v>
      </c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82">
        <f>101837.46+AD76</f>
        <v>141050.21000000002</v>
      </c>
      <c r="U76" s="82"/>
      <c r="V76" s="82"/>
      <c r="W76" s="82"/>
      <c r="X76" s="82"/>
      <c r="Y76" s="82"/>
      <c r="Z76" s="82"/>
      <c r="AA76" s="82"/>
      <c r="AB76" s="82"/>
      <c r="AC76" s="82"/>
      <c r="AD76" s="82">
        <f t="shared" si="0"/>
        <v>39212.75</v>
      </c>
      <c r="AE76" s="82"/>
      <c r="AF76" s="82"/>
      <c r="AG76" s="82"/>
      <c r="AH76" s="82"/>
      <c r="AI76" s="82"/>
      <c r="AJ76" s="82"/>
      <c r="AK76" s="82"/>
      <c r="AL76" s="82"/>
      <c r="AM76" s="82"/>
      <c r="AN76" s="111">
        <v>0</v>
      </c>
      <c r="AO76" s="111"/>
      <c r="AP76" s="111"/>
      <c r="AQ76" s="111"/>
      <c r="AR76" s="111"/>
      <c r="AS76" s="111"/>
      <c r="AT76" s="111"/>
      <c r="AU76" s="111"/>
      <c r="AV76" s="111"/>
      <c r="AW76" s="111"/>
      <c r="AX76" s="112">
        <v>39212.75</v>
      </c>
      <c r="AY76" s="112"/>
      <c r="AZ76" s="112"/>
      <c r="BA76" s="112"/>
      <c r="BB76" s="112"/>
      <c r="BC76" s="112"/>
      <c r="BD76" s="112"/>
      <c r="BE76" s="112"/>
      <c r="BF76" s="112"/>
      <c r="BG76" s="112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</row>
    <row r="77" spans="1:72" ht="70.5" customHeight="1" x14ac:dyDescent="0.2">
      <c r="A77" s="103" t="s">
        <v>124</v>
      </c>
      <c r="B77" s="103"/>
      <c r="C77" s="103"/>
      <c r="D77" s="103"/>
      <c r="E77" s="110" t="s">
        <v>125</v>
      </c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82">
        <v>0</v>
      </c>
      <c r="U77" s="82"/>
      <c r="V77" s="82"/>
      <c r="W77" s="82"/>
      <c r="X77" s="82"/>
      <c r="Y77" s="82"/>
      <c r="Z77" s="82"/>
      <c r="AA77" s="82"/>
      <c r="AB77" s="82"/>
      <c r="AC77" s="82"/>
      <c r="AD77" s="82">
        <v>0</v>
      </c>
      <c r="AE77" s="82"/>
      <c r="AF77" s="82"/>
      <c r="AG77" s="82"/>
      <c r="AH77" s="82"/>
      <c r="AI77" s="82"/>
      <c r="AJ77" s="82"/>
      <c r="AK77" s="82"/>
      <c r="AL77" s="82"/>
      <c r="AM77" s="82"/>
      <c r="AN77" s="112">
        <v>0</v>
      </c>
      <c r="AO77" s="112"/>
      <c r="AP77" s="112"/>
      <c r="AQ77" s="112"/>
      <c r="AR77" s="112"/>
      <c r="AS77" s="112"/>
      <c r="AT77" s="112"/>
      <c r="AU77" s="112"/>
      <c r="AV77" s="112"/>
      <c r="AW77" s="112"/>
      <c r="AX77" s="112">
        <v>0</v>
      </c>
      <c r="AY77" s="112"/>
      <c r="AZ77" s="112"/>
      <c r="BA77" s="112"/>
      <c r="BB77" s="112"/>
      <c r="BC77" s="112"/>
      <c r="BD77" s="112"/>
      <c r="BE77" s="112"/>
      <c r="BF77" s="112"/>
      <c r="BG77" s="112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</row>
    <row r="78" spans="1:72" ht="12.75" x14ac:dyDescent="0.2">
      <c r="A78" s="103" t="s">
        <v>126</v>
      </c>
      <c r="B78" s="103"/>
      <c r="C78" s="103"/>
      <c r="D78" s="103"/>
      <c r="E78" s="113" t="s">
        <v>127</v>
      </c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4" t="s">
        <v>128</v>
      </c>
      <c r="AI78" s="114"/>
      <c r="AJ78" s="114"/>
      <c r="AK78" s="114"/>
      <c r="AL78" s="114"/>
      <c r="AM78" s="115"/>
      <c r="AN78" s="116" t="s">
        <v>79</v>
      </c>
      <c r="AO78" s="116"/>
      <c r="AP78" s="116"/>
      <c r="AQ78" s="116"/>
      <c r="AR78" s="116"/>
      <c r="AS78" s="30">
        <f>ROUND(P23*BQ16*12,2)</f>
        <v>2844724.48</v>
      </c>
      <c r="AT78" s="30"/>
      <c r="AU78" s="30"/>
      <c r="AV78" s="30"/>
      <c r="AW78" s="30"/>
      <c r="AX78" s="30"/>
      <c r="AY78" s="30"/>
      <c r="AZ78" s="30"/>
      <c r="BA78" s="117" t="s">
        <v>24</v>
      </c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</row>
    <row r="79" spans="1:72" ht="11.25" customHeight="1" x14ac:dyDescent="0.2">
      <c r="A79" s="103"/>
      <c r="B79" s="103"/>
      <c r="C79" s="103"/>
      <c r="D79" s="103"/>
      <c r="E79" s="118" t="s">
        <v>129</v>
      </c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9" t="s">
        <v>130</v>
      </c>
      <c r="AH79" s="119"/>
      <c r="AI79" s="119"/>
      <c r="AJ79" s="119"/>
      <c r="AK79" s="119"/>
      <c r="AL79" s="119"/>
      <c r="AM79" s="119"/>
      <c r="AN79" s="120" t="s">
        <v>16</v>
      </c>
      <c r="AO79" s="120"/>
      <c r="AP79" s="120"/>
      <c r="AQ79" s="120"/>
      <c r="AR79" s="120"/>
      <c r="AS79" s="30"/>
      <c r="AT79" s="30"/>
      <c r="AU79" s="30"/>
      <c r="AV79" s="30"/>
      <c r="AW79" s="30"/>
      <c r="AX79" s="30"/>
      <c r="AY79" s="30"/>
      <c r="AZ79" s="30"/>
      <c r="BA79" s="121" t="s">
        <v>17</v>
      </c>
      <c r="BB79" s="121"/>
      <c r="BC79" s="121"/>
      <c r="BD79" s="121"/>
      <c r="BE79" s="121"/>
      <c r="BF79" s="30">
        <f>ROUND(AS78/4,2)-0.01</f>
        <v>711181.11</v>
      </c>
      <c r="BG79" s="30"/>
      <c r="BH79" s="30"/>
      <c r="BI79" s="30"/>
      <c r="BJ79" s="30"/>
      <c r="BK79" s="30"/>
      <c r="BL79" s="121" t="s">
        <v>18</v>
      </c>
      <c r="BM79" s="121"/>
      <c r="BN79" s="121"/>
      <c r="BO79" s="121"/>
      <c r="BP79" s="30">
        <f>ROUND(BF79/3,2)</f>
        <v>237060.37</v>
      </c>
      <c r="BQ79" s="30"/>
      <c r="BR79" s="30"/>
      <c r="BS79" s="30"/>
      <c r="BT79" s="30"/>
    </row>
    <row r="80" spans="1:72" ht="11.25" customHeight="1" x14ac:dyDescent="0.2">
      <c r="A80" s="103"/>
      <c r="B80" s="103"/>
      <c r="C80" s="103"/>
      <c r="D80" s="103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9"/>
      <c r="AH80" s="119"/>
      <c r="AI80" s="119"/>
      <c r="AJ80" s="119"/>
      <c r="AK80" s="119"/>
      <c r="AL80" s="119"/>
      <c r="AM80" s="119"/>
      <c r="AN80" s="120"/>
      <c r="AO80" s="120"/>
      <c r="AP80" s="120"/>
      <c r="AQ80" s="120"/>
      <c r="AR80" s="120"/>
      <c r="AS80" s="30"/>
      <c r="AT80" s="30"/>
      <c r="AU80" s="30"/>
      <c r="AV80" s="30"/>
      <c r="AW80" s="30"/>
      <c r="AX80" s="30"/>
      <c r="AY80" s="30"/>
      <c r="AZ80" s="30"/>
      <c r="BA80" s="121"/>
      <c r="BB80" s="121"/>
      <c r="BC80" s="121"/>
      <c r="BD80" s="121"/>
      <c r="BE80" s="121"/>
      <c r="BF80" s="30"/>
      <c r="BG80" s="30"/>
      <c r="BH80" s="30"/>
      <c r="BI80" s="30"/>
      <c r="BJ80" s="30"/>
      <c r="BK80" s="30"/>
      <c r="BL80" s="121"/>
      <c r="BM80" s="121"/>
      <c r="BN80" s="121"/>
      <c r="BO80" s="121"/>
      <c r="BP80" s="30"/>
      <c r="BQ80" s="30"/>
      <c r="BR80" s="30"/>
      <c r="BS80" s="30"/>
      <c r="BT80" s="30"/>
    </row>
    <row r="81" spans="1:72" ht="12.75" x14ac:dyDescent="0.2">
      <c r="A81" s="103"/>
      <c r="B81" s="103"/>
      <c r="C81" s="103"/>
      <c r="D81" s="103"/>
      <c r="E81" s="122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4" t="s">
        <v>131</v>
      </c>
      <c r="AC81" s="125" t="s">
        <v>132</v>
      </c>
      <c r="AD81" s="123"/>
      <c r="AE81" s="123"/>
      <c r="AF81" s="123"/>
      <c r="AG81" s="126"/>
      <c r="AH81" s="126"/>
      <c r="AI81" s="126"/>
      <c r="AJ81" s="126"/>
      <c r="AK81" s="126"/>
      <c r="AL81" s="126"/>
      <c r="AM81" s="127"/>
      <c r="AN81" s="121" t="s">
        <v>133</v>
      </c>
      <c r="AO81" s="121"/>
      <c r="AP81" s="121"/>
      <c r="AQ81" s="121"/>
      <c r="AR81" s="121"/>
      <c r="AS81" s="30">
        <f>ROUND(AC23*BQ16*12,2)-0.01</f>
        <v>2844724.47</v>
      </c>
      <c r="AT81" s="30"/>
      <c r="AU81" s="30"/>
      <c r="AV81" s="30"/>
      <c r="AW81" s="30"/>
      <c r="AX81" s="30"/>
      <c r="AY81" s="30"/>
      <c r="AZ81" s="30"/>
      <c r="BA81" s="121" t="s">
        <v>17</v>
      </c>
      <c r="BB81" s="121"/>
      <c r="BC81" s="121"/>
      <c r="BD81" s="121"/>
      <c r="BE81" s="121"/>
      <c r="BF81" s="30">
        <f>ROUND(AS81/4,2)</f>
        <v>711181.12</v>
      </c>
      <c r="BG81" s="30"/>
      <c r="BH81" s="30"/>
      <c r="BI81" s="30"/>
      <c r="BJ81" s="30"/>
      <c r="BK81" s="30"/>
      <c r="BL81" s="121" t="s">
        <v>18</v>
      </c>
      <c r="BM81" s="121"/>
      <c r="BN81" s="121"/>
      <c r="BO81" s="121"/>
      <c r="BP81" s="30">
        <f>ROUND(BF81/3,2)</f>
        <v>237060.37</v>
      </c>
      <c r="BQ81" s="30"/>
      <c r="BR81" s="30"/>
      <c r="BS81" s="30"/>
      <c r="BT81" s="30"/>
    </row>
    <row r="83" spans="1:72" ht="12" x14ac:dyDescent="0.2">
      <c r="E83" s="128" t="s">
        <v>134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</row>
    <row r="84" spans="1:72" ht="12" x14ac:dyDescent="0.2">
      <c r="E84" s="128" t="s">
        <v>135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</row>
    <row r="85" spans="1:72" ht="12" x14ac:dyDescent="0.2">
      <c r="E85" s="128" t="s">
        <v>136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</row>
    <row r="86" spans="1:72" ht="12" x14ac:dyDescent="0.2">
      <c r="E86" s="128" t="s">
        <v>137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</row>
    <row r="88" spans="1:72" s="129" customFormat="1" ht="12.75" x14ac:dyDescent="0.2"/>
    <row r="91" spans="1:72" ht="15" x14ac:dyDescent="0.25">
      <c r="A91" s="130"/>
      <c r="B91" s="130"/>
      <c r="C91" s="130"/>
      <c r="D91" s="130"/>
      <c r="E91" s="131" t="s">
        <v>138</v>
      </c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132"/>
      <c r="AO91" s="132"/>
      <c r="AP91" s="132"/>
      <c r="AQ91" s="132"/>
      <c r="AR91" s="132"/>
      <c r="AS91" s="132"/>
      <c r="AT91" s="130" t="s">
        <v>139</v>
      </c>
      <c r="AU91" s="133" t="s">
        <v>140</v>
      </c>
      <c r="AV91" s="133"/>
      <c r="AW91" s="133"/>
      <c r="AX91" s="133"/>
      <c r="AY91" s="133"/>
      <c r="AZ91" s="133"/>
      <c r="BA91" s="133"/>
      <c r="BB91" s="133"/>
      <c r="BC91" s="133"/>
      <c r="BD91" s="133"/>
      <c r="BE91" s="130" t="s">
        <v>139</v>
      </c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</row>
    <row r="92" spans="1:72" ht="15" x14ac:dyDescent="0.25">
      <c r="A92" s="130"/>
      <c r="B92" s="130"/>
      <c r="C92" s="130"/>
      <c r="D92" s="130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0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</row>
    <row r="93" spans="1:72" ht="15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</row>
    <row r="94" spans="1:72" ht="15" x14ac:dyDescent="0.25">
      <c r="A94" s="130"/>
      <c r="B94" s="130"/>
      <c r="C94" s="130"/>
      <c r="D94" s="130"/>
      <c r="E94" s="136" t="s">
        <v>141</v>
      </c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0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  <c r="AR94" s="132"/>
      <c r="AS94" s="132"/>
      <c r="AT94" s="130" t="s">
        <v>139</v>
      </c>
      <c r="AU94" s="133" t="s">
        <v>142</v>
      </c>
      <c r="AV94" s="133"/>
      <c r="AW94" s="133"/>
      <c r="AX94" s="133"/>
      <c r="AY94" s="133"/>
      <c r="AZ94" s="133"/>
      <c r="BA94" s="133"/>
      <c r="BB94" s="133"/>
      <c r="BC94" s="133"/>
      <c r="BD94" s="133"/>
      <c r="BE94" s="130" t="s">
        <v>139</v>
      </c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  <c r="BR94" s="130"/>
      <c r="BS94" s="130"/>
    </row>
    <row r="95" spans="1:72" ht="12.75" x14ac:dyDescent="0.2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</row>
    <row r="96" spans="1:72" ht="12.75" x14ac:dyDescent="0.2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</row>
    <row r="97" spans="1:71" ht="12.75" x14ac:dyDescent="0.2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29"/>
    </row>
    <row r="98" spans="1:71" ht="12.75" x14ac:dyDescent="0.2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 t="s">
        <v>143</v>
      </c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 t="s">
        <v>144</v>
      </c>
      <c r="AY98" s="129"/>
      <c r="AZ98" s="129"/>
      <c r="BA98" s="129"/>
      <c r="BB98" s="129"/>
      <c r="BC98" s="129"/>
      <c r="BD98" s="137" t="s">
        <v>145</v>
      </c>
      <c r="BE98" s="137"/>
      <c r="BF98" s="137"/>
      <c r="BG98" s="137"/>
      <c r="BH98" s="137"/>
      <c r="BI98" s="137"/>
      <c r="BJ98" s="137"/>
      <c r="BK98" s="137"/>
      <c r="BL98" s="137"/>
      <c r="BM98" s="137"/>
      <c r="BN98" s="137"/>
      <c r="BO98" s="137"/>
      <c r="BP98" s="137"/>
      <c r="BQ98" s="137"/>
      <c r="BR98" s="137"/>
      <c r="BS98" s="129"/>
    </row>
    <row r="99" spans="1:71" ht="12.75" x14ac:dyDescent="0.2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 t="s">
        <v>146</v>
      </c>
      <c r="AY99" s="129"/>
      <c r="AZ99" s="129"/>
      <c r="BA99" s="129"/>
      <c r="BB99" s="137" t="s">
        <v>147</v>
      </c>
      <c r="BC99" s="137"/>
      <c r="BD99" s="137"/>
      <c r="BE99" s="137"/>
      <c r="BF99" s="137"/>
      <c r="BG99" s="137"/>
      <c r="BH99" s="137"/>
      <c r="BI99" s="137"/>
      <c r="BJ99" s="137"/>
      <c r="BK99" s="137"/>
      <c r="BL99" s="137"/>
      <c r="BM99" s="137"/>
      <c r="BN99" s="137"/>
      <c r="BO99" s="137"/>
      <c r="BP99" s="137"/>
      <c r="BQ99" s="137"/>
      <c r="BR99" s="137"/>
      <c r="BS99" s="129"/>
    </row>
  </sheetData>
  <mergeCells count="281">
    <mergeCell ref="BD98:BR98"/>
    <mergeCell ref="BB99:BR99"/>
    <mergeCell ref="E91:W91"/>
    <mergeCell ref="X91:AS91"/>
    <mergeCell ref="AU91:BD91"/>
    <mergeCell ref="E94:V94"/>
    <mergeCell ref="X94:AS94"/>
    <mergeCell ref="AU94:BD94"/>
    <mergeCell ref="BL79:BO80"/>
    <mergeCell ref="BP79:BT80"/>
    <mergeCell ref="AN81:AR81"/>
    <mergeCell ref="AS81:AZ81"/>
    <mergeCell ref="BA81:BE81"/>
    <mergeCell ref="BF81:BK81"/>
    <mergeCell ref="BL81:BO81"/>
    <mergeCell ref="BP81:BT81"/>
    <mergeCell ref="A78:D81"/>
    <mergeCell ref="E78:AG78"/>
    <mergeCell ref="AN78:AR78"/>
    <mergeCell ref="AS78:AZ80"/>
    <mergeCell ref="BA78:BT78"/>
    <mergeCell ref="E79:AF80"/>
    <mergeCell ref="AG79:AM80"/>
    <mergeCell ref="AN79:AR80"/>
    <mergeCell ref="BA79:BE80"/>
    <mergeCell ref="BF79:BK80"/>
    <mergeCell ref="BH76:BT76"/>
    <mergeCell ref="A77:D77"/>
    <mergeCell ref="E77:S77"/>
    <mergeCell ref="T77:AC77"/>
    <mergeCell ref="AD77:AM77"/>
    <mergeCell ref="AN77:AW77"/>
    <mergeCell ref="AX77:BG77"/>
    <mergeCell ref="BH77:BT77"/>
    <mergeCell ref="A76:D76"/>
    <mergeCell ref="E76:S76"/>
    <mergeCell ref="T76:AC76"/>
    <mergeCell ref="AD76:AM76"/>
    <mergeCell ref="AN76:AW76"/>
    <mergeCell ref="AX76:BG76"/>
    <mergeCell ref="BH74:BT74"/>
    <mergeCell ref="A75:D75"/>
    <mergeCell ref="E75:S75"/>
    <mergeCell ref="T75:AC75"/>
    <mergeCell ref="AD75:AM75"/>
    <mergeCell ref="AN75:AW75"/>
    <mergeCell ref="AX75:BG75"/>
    <mergeCell ref="BH75:BT75"/>
    <mergeCell ref="A74:D74"/>
    <mergeCell ref="E74:S74"/>
    <mergeCell ref="T74:AC74"/>
    <mergeCell ref="AD74:AM74"/>
    <mergeCell ref="AN74:AW74"/>
    <mergeCell ref="AX74:BG74"/>
    <mergeCell ref="BH72:BT72"/>
    <mergeCell ref="A73:D73"/>
    <mergeCell ref="E73:S73"/>
    <mergeCell ref="T73:AC73"/>
    <mergeCell ref="AD73:AM73"/>
    <mergeCell ref="AN73:AW73"/>
    <mergeCell ref="AX73:BG73"/>
    <mergeCell ref="BH73:BT73"/>
    <mergeCell ref="A72:D72"/>
    <mergeCell ref="E72:S72"/>
    <mergeCell ref="T72:AC72"/>
    <mergeCell ref="AD72:AM72"/>
    <mergeCell ref="AN72:AW72"/>
    <mergeCell ref="AX72:BG72"/>
    <mergeCell ref="BH70:BT70"/>
    <mergeCell ref="A71:D71"/>
    <mergeCell ref="E71:S71"/>
    <mergeCell ref="T71:AC71"/>
    <mergeCell ref="AD71:AM71"/>
    <mergeCell ref="AN71:AW71"/>
    <mergeCell ref="AX71:BG71"/>
    <mergeCell ref="BH71:BT71"/>
    <mergeCell ref="A70:D70"/>
    <mergeCell ref="E70:S70"/>
    <mergeCell ref="T70:AC70"/>
    <mergeCell ref="AD70:AM70"/>
    <mergeCell ref="AN70:AW70"/>
    <mergeCell ref="AX70:BG70"/>
    <mergeCell ref="BH68:BT68"/>
    <mergeCell ref="A69:D69"/>
    <mergeCell ref="E69:S69"/>
    <mergeCell ref="T69:AC69"/>
    <mergeCell ref="AD69:AM69"/>
    <mergeCell ref="AN69:AW69"/>
    <mergeCell ref="AX69:BG69"/>
    <mergeCell ref="BH69:BT69"/>
    <mergeCell ref="A68:D68"/>
    <mergeCell ref="E68:S68"/>
    <mergeCell ref="T68:AC68"/>
    <mergeCell ref="AD68:AM68"/>
    <mergeCell ref="AN68:AW68"/>
    <mergeCell ref="AX68:BG68"/>
    <mergeCell ref="BH66:BT66"/>
    <mergeCell ref="A67:D67"/>
    <mergeCell ref="E67:S67"/>
    <mergeCell ref="T67:AC67"/>
    <mergeCell ref="AD67:AM67"/>
    <mergeCell ref="AN67:AW67"/>
    <mergeCell ref="AX67:BG67"/>
    <mergeCell ref="BH67:BT67"/>
    <mergeCell ref="A66:D66"/>
    <mergeCell ref="E66:S66"/>
    <mergeCell ref="T66:AC66"/>
    <mergeCell ref="AD66:AM66"/>
    <mergeCell ref="AN66:AW66"/>
    <mergeCell ref="AX66:BG66"/>
    <mergeCell ref="BH64:BT64"/>
    <mergeCell ref="A65:D65"/>
    <mergeCell ref="E65:S65"/>
    <mergeCell ref="T65:AC65"/>
    <mergeCell ref="AD65:AM65"/>
    <mergeCell ref="AN65:AW65"/>
    <mergeCell ref="AX65:BG65"/>
    <mergeCell ref="BH65:BT65"/>
    <mergeCell ref="A64:D64"/>
    <mergeCell ref="E64:S64"/>
    <mergeCell ref="T64:AC64"/>
    <mergeCell ref="AD64:AM64"/>
    <mergeCell ref="AN64:AW64"/>
    <mergeCell ref="AX64:BG64"/>
    <mergeCell ref="BH62:BT62"/>
    <mergeCell ref="A63:D63"/>
    <mergeCell ref="E63:S63"/>
    <mergeCell ref="T63:AC63"/>
    <mergeCell ref="AD63:AM63"/>
    <mergeCell ref="AN63:AW63"/>
    <mergeCell ref="AX63:BG63"/>
    <mergeCell ref="BH63:BT63"/>
    <mergeCell ref="A62:D62"/>
    <mergeCell ref="E62:S62"/>
    <mergeCell ref="T62:AC62"/>
    <mergeCell ref="AD62:AM62"/>
    <mergeCell ref="AN62:AW62"/>
    <mergeCell ref="AX62:BG62"/>
    <mergeCell ref="BH54:BT61"/>
    <mergeCell ref="E55:S55"/>
    <mergeCell ref="E56:S56"/>
    <mergeCell ref="E57:S57"/>
    <mergeCell ref="E58:S58"/>
    <mergeCell ref="E59:S59"/>
    <mergeCell ref="E60:S60"/>
    <mergeCell ref="E61:G61"/>
    <mergeCell ref="H61:S61"/>
    <mergeCell ref="A54:D61"/>
    <mergeCell ref="E54:S54"/>
    <mergeCell ref="T54:AC61"/>
    <mergeCell ref="AD54:AM61"/>
    <mergeCell ref="AN54:AW61"/>
    <mergeCell ref="AX54:BG61"/>
    <mergeCell ref="AD52:AM52"/>
    <mergeCell ref="AX52:BG52"/>
    <mergeCell ref="BH52:BT52"/>
    <mergeCell ref="A53:D53"/>
    <mergeCell ref="E53:S53"/>
    <mergeCell ref="T53:AC53"/>
    <mergeCell ref="AD53:AM53"/>
    <mergeCell ref="AN53:AW53"/>
    <mergeCell ref="AX53:BG53"/>
    <mergeCell ref="BH53:BT53"/>
    <mergeCell ref="T50:AC50"/>
    <mergeCell ref="AD50:AM50"/>
    <mergeCell ref="AN50:BG50"/>
    <mergeCell ref="BH50:BT50"/>
    <mergeCell ref="T51:AC51"/>
    <mergeCell ref="AD51:AM51"/>
    <mergeCell ref="AN51:AW52"/>
    <mergeCell ref="AX51:BG51"/>
    <mergeCell ref="BH51:BT51"/>
    <mergeCell ref="T52:AC52"/>
    <mergeCell ref="E48:H48"/>
    <mergeCell ref="I48:S48"/>
    <mergeCell ref="E49:G49"/>
    <mergeCell ref="H49:S49"/>
    <mergeCell ref="A50:D52"/>
    <mergeCell ref="E50:S52"/>
    <mergeCell ref="A45:D49"/>
    <mergeCell ref="E45:J45"/>
    <mergeCell ref="K45:S45"/>
    <mergeCell ref="T45:AC49"/>
    <mergeCell ref="AD45:AM49"/>
    <mergeCell ref="AN45:BT45"/>
    <mergeCell ref="E46:S46"/>
    <mergeCell ref="AN46:BT46"/>
    <mergeCell ref="E47:S47"/>
    <mergeCell ref="AN47:BT49"/>
    <mergeCell ref="E41:S41"/>
    <mergeCell ref="AN41:BT41"/>
    <mergeCell ref="E42:S42"/>
    <mergeCell ref="AN42:BT44"/>
    <mergeCell ref="E43:S43"/>
    <mergeCell ref="E44:L44"/>
    <mergeCell ref="M44:S44"/>
    <mergeCell ref="AD37:AM39"/>
    <mergeCell ref="AN37:BT39"/>
    <mergeCell ref="E38:S38"/>
    <mergeCell ref="E39:H39"/>
    <mergeCell ref="I39:S39"/>
    <mergeCell ref="A40:D44"/>
    <mergeCell ref="E40:S40"/>
    <mergeCell ref="T40:AC44"/>
    <mergeCell ref="AD40:AM44"/>
    <mergeCell ref="AN40:BT40"/>
    <mergeCell ref="E35:S35"/>
    <mergeCell ref="E36:O36"/>
    <mergeCell ref="P36:S36"/>
    <mergeCell ref="A37:D39"/>
    <mergeCell ref="E37:S37"/>
    <mergeCell ref="T37:AC39"/>
    <mergeCell ref="A33:D33"/>
    <mergeCell ref="E33:S33"/>
    <mergeCell ref="T33:AC33"/>
    <mergeCell ref="AD33:AM33"/>
    <mergeCell ref="AN33:BT33"/>
    <mergeCell ref="A34:D36"/>
    <mergeCell ref="E34:S34"/>
    <mergeCell ref="T34:AC36"/>
    <mergeCell ref="AD34:AM36"/>
    <mergeCell ref="AN34:BT36"/>
    <mergeCell ref="BF28:BI28"/>
    <mergeCell ref="A31:D32"/>
    <mergeCell ref="E31:S32"/>
    <mergeCell ref="T31:AC31"/>
    <mergeCell ref="AD31:AM31"/>
    <mergeCell ref="AN31:BT32"/>
    <mergeCell ref="T32:AC32"/>
    <mergeCell ref="AD32:AM32"/>
    <mergeCell ref="AR26:BE26"/>
    <mergeCell ref="Q28:X28"/>
    <mergeCell ref="Y28:AF28"/>
    <mergeCell ref="AG28:AJ28"/>
    <mergeCell ref="AK28:AR28"/>
    <mergeCell ref="AS28:AV28"/>
    <mergeCell ref="AW28:BE28"/>
    <mergeCell ref="P23:AB23"/>
    <mergeCell ref="AC23:AJ23"/>
    <mergeCell ref="AK23:AQ23"/>
    <mergeCell ref="AR23:BI23"/>
    <mergeCell ref="Q25:X26"/>
    <mergeCell ref="Y25:AL25"/>
    <mergeCell ref="AM25:AQ26"/>
    <mergeCell ref="AR25:AX25"/>
    <mergeCell ref="BF25:BI26"/>
    <mergeCell ref="Y26:AL26"/>
    <mergeCell ref="AK18:AQ22"/>
    <mergeCell ref="AR18:BI22"/>
    <mergeCell ref="BL18:BP19"/>
    <mergeCell ref="BQ18:BT19"/>
    <mergeCell ref="BL20:BP21"/>
    <mergeCell ref="BQ20:BT21"/>
    <mergeCell ref="BL22:BP23"/>
    <mergeCell ref="BQ22:BT23"/>
    <mergeCell ref="BG14:BK14"/>
    <mergeCell ref="BL14:BO14"/>
    <mergeCell ref="BP14:BT14"/>
    <mergeCell ref="BL15:BT15"/>
    <mergeCell ref="A16:O22"/>
    <mergeCell ref="P16:AB22"/>
    <mergeCell ref="AC16:BI17"/>
    <mergeCell ref="BL16:BP17"/>
    <mergeCell ref="BQ16:BT17"/>
    <mergeCell ref="AC18:AJ22"/>
    <mergeCell ref="AG14:AK14"/>
    <mergeCell ref="AL14:AN14"/>
    <mergeCell ref="AO14:AS14"/>
    <mergeCell ref="AT14:AW14"/>
    <mergeCell ref="AX14:BB14"/>
    <mergeCell ref="BC14:BF14"/>
    <mergeCell ref="A5:BT5"/>
    <mergeCell ref="A6:BT6"/>
    <mergeCell ref="A12:BK12"/>
    <mergeCell ref="A13:X14"/>
    <mergeCell ref="Y13:AF13"/>
    <mergeCell ref="AG13:AK13"/>
    <mergeCell ref="AL13:AU13"/>
    <mergeCell ref="AV13:AZ13"/>
    <mergeCell ref="BA13:BK13"/>
    <mergeCell ref="Y14:AF14"/>
  </mergeCells>
  <pageMargins left="0.75" right="0.17" top="0.5" bottom="0.18" header="0.5" footer="0.18"/>
  <pageSetup paperSize="9" scale="93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 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Рузняева Дарья</dc:creator>
  <cp:lastModifiedBy>Рузняева Дарья</cp:lastModifiedBy>
  <dcterms:created xsi:type="dcterms:W3CDTF">2013-03-26T11:22:01Z</dcterms:created>
  <dcterms:modified xsi:type="dcterms:W3CDTF">2013-03-26T11:22:11Z</dcterms:modified>
</cp:coreProperties>
</file>